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0" windowWidth="12120" windowHeight="6675" activeTab="0"/>
  </bookViews>
  <sheets>
    <sheet name="2 кв 18" sheetId="1" r:id="rId1"/>
    <sheet name="1 кв 18" sheetId="2" r:id="rId2"/>
    <sheet name="4 кв 17" sheetId="3" r:id="rId3"/>
    <sheet name="авг-сент 17" sheetId="4" r:id="rId4"/>
  </sheets>
  <definedNames>
    <definedName name="обьем3" localSheetId="1">'1 кв 18'!#REF!</definedName>
    <definedName name="обьем3" localSheetId="0">'2 кв 18'!#REF!</definedName>
    <definedName name="обьем3" localSheetId="2">'4 кв 17'!#REF!</definedName>
    <definedName name="обьем3" localSheetId="3">'авг-сент 17'!#REF!</definedName>
    <definedName name="обьем3">#REF!</definedName>
    <definedName name="обьем4" localSheetId="1">'1 кв 18'!#REF!</definedName>
    <definedName name="обьем4" localSheetId="0">'2 кв 18'!#REF!</definedName>
    <definedName name="обьем4" localSheetId="2">'4 кв 17'!#REF!</definedName>
    <definedName name="обьем4" localSheetId="3">'авг-сент 17'!#REF!</definedName>
    <definedName name="обьем4">#REF!</definedName>
    <definedName name="обьем5" localSheetId="1">'1 кв 18'!#REF!</definedName>
    <definedName name="обьем5" localSheetId="0">'2 кв 18'!#REF!</definedName>
    <definedName name="обьем5" localSheetId="2">'4 кв 17'!#REF!</definedName>
    <definedName name="обьем5" localSheetId="3">'авг-сент 17'!#REF!</definedName>
    <definedName name="обьем5">#REF!</definedName>
    <definedName name="обьем6" localSheetId="1">'1 кв 18'!#REF!</definedName>
    <definedName name="обьем6" localSheetId="0">'2 кв 18'!#REF!</definedName>
    <definedName name="обьем6" localSheetId="2">'4 кв 17'!#REF!</definedName>
    <definedName name="обьем6" localSheetId="3">'авг-сент 17'!#REF!</definedName>
    <definedName name="обьем6">#REF!</definedName>
  </definedNames>
  <calcPr fullCalcOnLoad="1"/>
</workbook>
</file>

<file path=xl/comments1.xml><?xml version="1.0" encoding="utf-8"?>
<comments xmlns="http://schemas.openxmlformats.org/spreadsheetml/2006/main">
  <authors>
    <author>AHO_1</author>
  </authors>
  <commentList>
    <comment ref="D77" authorId="0">
      <text>
        <r>
          <rPr>
            <b/>
            <sz val="8"/>
            <rFont val="Tahoma"/>
            <family val="2"/>
          </rPr>
          <t xml:space="preserve">ставить 0
</t>
        </r>
      </text>
    </comment>
  </commentList>
</comments>
</file>

<file path=xl/comments2.xml><?xml version="1.0" encoding="utf-8"?>
<comments xmlns="http://schemas.openxmlformats.org/spreadsheetml/2006/main">
  <authors>
    <author>AHO_1</author>
  </authors>
  <commentList>
    <comment ref="D77" authorId="0">
      <text>
        <r>
          <rPr>
            <b/>
            <sz val="8"/>
            <rFont val="Tahoma"/>
            <family val="2"/>
          </rPr>
          <t xml:space="preserve">ставить 0
</t>
        </r>
      </text>
    </comment>
  </commentList>
</comments>
</file>

<file path=xl/comments3.xml><?xml version="1.0" encoding="utf-8"?>
<comments xmlns="http://schemas.openxmlformats.org/spreadsheetml/2006/main">
  <authors>
    <author>AHO_1</author>
  </authors>
  <commentList>
    <comment ref="D77" authorId="0">
      <text>
        <r>
          <rPr>
            <b/>
            <sz val="8"/>
            <rFont val="Tahoma"/>
            <family val="2"/>
          </rPr>
          <t xml:space="preserve">ставить 0
</t>
        </r>
      </text>
    </comment>
  </commentList>
</comments>
</file>

<file path=xl/comments4.xml><?xml version="1.0" encoding="utf-8"?>
<comments xmlns="http://schemas.openxmlformats.org/spreadsheetml/2006/main">
  <authors>
    <author>AHO_1</author>
  </authors>
  <commentList>
    <comment ref="D77" authorId="0">
      <text>
        <r>
          <rPr>
            <b/>
            <sz val="8"/>
            <rFont val="Tahoma"/>
            <family val="2"/>
          </rPr>
          <t xml:space="preserve">ставить 0
</t>
        </r>
      </text>
    </comment>
  </commentList>
</comments>
</file>

<file path=xl/sharedStrings.xml><?xml version="1.0" encoding="utf-8"?>
<sst xmlns="http://schemas.openxmlformats.org/spreadsheetml/2006/main" count="400" uniqueCount="91">
  <si>
    <t>Итого</t>
  </si>
  <si>
    <t>Наименование</t>
  </si>
  <si>
    <t>Общая</t>
  </si>
  <si>
    <t xml:space="preserve">        ЗВ</t>
  </si>
  <si>
    <t xml:space="preserve">   мг/л</t>
  </si>
  <si>
    <t xml:space="preserve">  тонн</t>
  </si>
  <si>
    <t>Норматив</t>
  </si>
  <si>
    <t>Масса ЗВ</t>
  </si>
  <si>
    <t>Размер</t>
  </si>
  <si>
    <t xml:space="preserve"> Масса ЗВ</t>
  </si>
  <si>
    <t xml:space="preserve"> Размер</t>
  </si>
  <si>
    <t xml:space="preserve">                                                                                              </t>
  </si>
  <si>
    <t xml:space="preserve">  мг/л</t>
  </si>
  <si>
    <t xml:space="preserve">   тонн</t>
  </si>
  <si>
    <t>платы руб</t>
  </si>
  <si>
    <t>платы,руб</t>
  </si>
  <si>
    <t>Взвешенн.в-ва</t>
  </si>
  <si>
    <t>БПК полн</t>
  </si>
  <si>
    <t>Аммоний-ион</t>
  </si>
  <si>
    <t>Хлориды</t>
  </si>
  <si>
    <t xml:space="preserve">Размер платы за сброс ЗВ </t>
  </si>
  <si>
    <t>ВСЕГО</t>
  </si>
  <si>
    <t>Факт.</t>
  </si>
  <si>
    <t>Номер колодца</t>
  </si>
  <si>
    <t>конц-ция</t>
  </si>
  <si>
    <t>тонн/кв.</t>
  </si>
  <si>
    <t>Факт.сброс через кол.</t>
  </si>
  <si>
    <t>Плата за сбросы ЗВ в пределах</t>
  </si>
  <si>
    <t>установленного лимита</t>
  </si>
  <si>
    <t>сбросы</t>
  </si>
  <si>
    <t>Допуст.</t>
  </si>
  <si>
    <t>ЗВ,</t>
  </si>
  <si>
    <t>Масса</t>
  </si>
  <si>
    <t>сброса ЗВ,</t>
  </si>
  <si>
    <t>ХПК</t>
  </si>
  <si>
    <t>Нитриты</t>
  </si>
  <si>
    <t>Нитраты</t>
  </si>
  <si>
    <t>масса</t>
  </si>
  <si>
    <t>Железо раст.</t>
  </si>
  <si>
    <t>платы,</t>
  </si>
  <si>
    <t>руб</t>
  </si>
  <si>
    <t xml:space="preserve">Размер </t>
  </si>
  <si>
    <t>без Ки, Кэ</t>
  </si>
  <si>
    <r>
      <t xml:space="preserve">  м</t>
    </r>
    <r>
      <rPr>
        <vertAlign val="superscript"/>
        <sz val="12"/>
        <rFont val="Arial Cyr"/>
        <family val="0"/>
      </rPr>
      <t>3</t>
    </r>
    <r>
      <rPr>
        <sz val="10"/>
        <rFont val="Times New Roman"/>
        <family val="0"/>
      </rPr>
      <t xml:space="preserve">       =</t>
    </r>
  </si>
  <si>
    <t xml:space="preserve">   руб</t>
  </si>
  <si>
    <t xml:space="preserve">   руб    х</t>
  </si>
  <si>
    <t>Расчет выполнил:</t>
  </si>
  <si>
    <t>должность</t>
  </si>
  <si>
    <t>подпись</t>
  </si>
  <si>
    <t>Правильность выполнения расчета проверил:</t>
  </si>
  <si>
    <t>Контактный телефон</t>
  </si>
  <si>
    <t>СОГЛАСОВАНО</t>
  </si>
  <si>
    <t>УТВЕРДЖАЮ</t>
  </si>
  <si>
    <t>Токмакова Екатерина Сергеевна</t>
  </si>
  <si>
    <t>Ф.И.О.</t>
  </si>
  <si>
    <t>АПАВ</t>
  </si>
  <si>
    <t>Жиры</t>
  </si>
  <si>
    <t>Плата с НДС</t>
  </si>
  <si>
    <t xml:space="preserve">ВСЕГО плата за сверхнормативный сброс </t>
  </si>
  <si>
    <t xml:space="preserve">Расчет платы за сброс загрязняющих веществ со сточными водами </t>
  </si>
  <si>
    <t>Плата за сверхлимитные</t>
  </si>
  <si>
    <t>Нефтепродукты</t>
  </si>
  <si>
    <t xml:space="preserve">конц-ция </t>
  </si>
  <si>
    <t>Фосфаты</t>
  </si>
  <si>
    <t>август-сентябрь 2017</t>
  </si>
  <si>
    <t>октябрь-декабрь 2017</t>
  </si>
  <si>
    <t>январь-март 2018</t>
  </si>
  <si>
    <t xml:space="preserve">Ведущий эколог ООО "ВВКС" г.Кирово-Чепецка </t>
  </si>
  <si>
    <t>5-30-51</t>
  </si>
  <si>
    <t>(наименование предприятия, организации)</t>
  </si>
  <si>
    <t>Руководитель</t>
  </si>
  <si>
    <t>П.П. Сенякаев</t>
  </si>
  <si>
    <t>Плата за сброс ЗВ в пределах установленного</t>
  </si>
  <si>
    <t>норматива, входящая в тариф</t>
  </si>
  <si>
    <t>за отчетный период составляет</t>
  </si>
  <si>
    <t>мп</t>
  </si>
  <si>
    <t>ФИО</t>
  </si>
  <si>
    <t>Сброс  за период, в тыс.м3</t>
  </si>
  <si>
    <t>Обьем сброса</t>
  </si>
  <si>
    <t xml:space="preserve">Директор управляющей компании ООО "ВВКС" </t>
  </si>
  <si>
    <t>вписать юр.лицо !!!</t>
  </si>
  <si>
    <t>2-65-69</t>
  </si>
  <si>
    <t xml:space="preserve">Отдел сбыта ООО "ВВКС" г.Кирово-Чепецка </t>
  </si>
  <si>
    <t>телефон</t>
  </si>
  <si>
    <t>должность, контактный телефон</t>
  </si>
  <si>
    <t>Погудина Елена Николаевна</t>
  </si>
  <si>
    <t xml:space="preserve">в систему канализации г. Кирово-Чепецка за 4 кв. 2017  года </t>
  </si>
  <si>
    <t xml:space="preserve">в систему канализации г. Кирово-Чепецка за 1 кв. 2018 года </t>
  </si>
  <si>
    <t xml:space="preserve">в систему канализации г. Кирово-Чепецка за август-сентябрь 2017 года </t>
  </si>
  <si>
    <t>в систему канализации г. Кирово-Чепецка за 2 кв. 2018 года</t>
  </si>
  <si>
    <t>2 кв.2018г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</si>
</sst>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</numFmts>
  <fonts count="55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0"/>
    </font>
    <font>
      <sz val="12"/>
      <name val="Times New Roman"/>
      <family val="0"/>
    </font>
    <font>
      <b/>
      <sz val="10"/>
      <name val="Times New Roman"/>
      <family val="1"/>
    </font>
    <font>
      <sz val="10"/>
      <color indexed="18"/>
      <name val="Arial Cyr"/>
      <family val="2"/>
    </font>
    <font>
      <b/>
      <sz val="10"/>
      <name val="Arial Cyr"/>
      <family val="2"/>
    </font>
    <font>
      <sz val="10"/>
      <color indexed="6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6"/>
      <name val="Arial Cyr"/>
      <family val="0"/>
    </font>
    <font>
      <vertAlign val="superscript"/>
      <sz val="12"/>
      <name val="Arial Cyr"/>
      <family val="0"/>
    </font>
    <font>
      <b/>
      <sz val="12"/>
      <name val="Times New Roman"/>
      <family val="1"/>
    </font>
    <font>
      <b/>
      <sz val="8"/>
      <name val="Tahoma"/>
      <family val="2"/>
    </font>
    <font>
      <sz val="10"/>
      <name val="Arial Cyr"/>
      <family val="0"/>
    </font>
    <font>
      <sz val="14"/>
      <name val="Arial Cyr"/>
      <family val="0"/>
    </font>
    <font>
      <b/>
      <sz val="12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6"/>
      <color rgb="FFFF0000"/>
      <name val="Arial Cyr"/>
      <family val="0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2" fontId="6" fillId="0" borderId="0" xfId="58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2" fontId="0" fillId="0" borderId="0" xfId="58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7" fillId="0" borderId="0" xfId="58" applyNumberFormat="1" applyFont="1" applyFill="1" applyBorder="1" applyAlignment="1" applyProtection="1">
      <alignment horizontal="center" vertical="center"/>
      <protection locked="0"/>
    </xf>
    <xf numFmtId="2" fontId="8" fillId="0" borderId="0" xfId="58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2" fontId="4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justify"/>
    </xf>
    <xf numFmtId="0" fontId="0" fillId="0" borderId="12" xfId="0" applyFont="1" applyBorder="1" applyAlignment="1">
      <alignment horizontal="center" vertical="justify"/>
    </xf>
    <xf numFmtId="165" fontId="0" fillId="0" borderId="0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vertical="justify"/>
    </xf>
    <xf numFmtId="0" fontId="0" fillId="0" borderId="12" xfId="0" applyFont="1" applyBorder="1" applyAlignment="1">
      <alignment horizontal="center"/>
    </xf>
    <xf numFmtId="9" fontId="0" fillId="0" borderId="11" xfId="55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2" fontId="0" fillId="0" borderId="0" xfId="58" applyNumberFormat="1" applyBorder="1" applyAlignment="1">
      <alignment horizontal="right" vertical="center"/>
    </xf>
    <xf numFmtId="165" fontId="0" fillId="0" borderId="0" xfId="0" applyNumberFormat="1" applyAlignment="1">
      <alignment/>
    </xf>
    <xf numFmtId="165" fontId="7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165" fontId="7" fillId="0" borderId="14" xfId="0" applyNumberFormat="1" applyFont="1" applyBorder="1" applyAlignment="1">
      <alignment horizontal="right"/>
    </xf>
    <xf numFmtId="166" fontId="0" fillId="0" borderId="14" xfId="58" applyNumberFormat="1" applyFont="1" applyBorder="1" applyAlignment="1">
      <alignment horizontal="right"/>
    </xf>
    <xf numFmtId="166" fontId="0" fillId="0" borderId="13" xfId="58" applyNumberFormat="1" applyFont="1" applyBorder="1" applyAlignment="1">
      <alignment horizontal="right"/>
    </xf>
    <xf numFmtId="165" fontId="0" fillId="0" borderId="14" xfId="0" applyNumberFormat="1" applyFont="1" applyBorder="1" applyAlignment="1">
      <alignment horizontal="right"/>
    </xf>
    <xf numFmtId="2" fontId="0" fillId="0" borderId="14" xfId="58" applyNumberFormat="1" applyFont="1" applyBorder="1" applyAlignment="1">
      <alignment horizontal="right"/>
    </xf>
    <xf numFmtId="166" fontId="0" fillId="0" borderId="14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vertical="justify"/>
    </xf>
    <xf numFmtId="165" fontId="0" fillId="0" borderId="10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2" fontId="12" fillId="0" borderId="0" xfId="0" applyNumberFormat="1" applyFont="1" applyAlignment="1">
      <alignment vertical="center"/>
    </xf>
    <xf numFmtId="0" fontId="0" fillId="0" borderId="13" xfId="0" applyFont="1" applyBorder="1" applyAlignment="1">
      <alignment horizontal="center"/>
    </xf>
    <xf numFmtId="165" fontId="0" fillId="0" borderId="13" xfId="0" applyNumberFormat="1" applyFont="1" applyBorder="1" applyAlignment="1">
      <alignment horizontal="right"/>
    </xf>
    <xf numFmtId="166" fontId="0" fillId="0" borderId="13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165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10" fillId="0" borderId="0" xfId="0" applyFont="1" applyBorder="1" applyAlignment="1">
      <alignment horizontal="center"/>
    </xf>
    <xf numFmtId="165" fontId="0" fillId="0" borderId="0" xfId="58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65" fontId="7" fillId="0" borderId="0" xfId="0" applyNumberFormat="1" applyFont="1" applyBorder="1" applyAlignment="1">
      <alignment horizontal="right"/>
    </xf>
    <xf numFmtId="0" fontId="0" fillId="0" borderId="17" xfId="0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8" xfId="58" applyNumberFormat="1" applyFont="1" applyBorder="1" applyAlignment="1">
      <alignment horizontal="center" vertical="center"/>
    </xf>
    <xf numFmtId="165" fontId="0" fillId="0" borderId="17" xfId="0" applyNumberFormat="1" applyFont="1" applyBorder="1" applyAlignment="1">
      <alignment/>
    </xf>
    <xf numFmtId="165" fontId="7" fillId="0" borderId="17" xfId="0" applyNumberFormat="1" applyFont="1" applyBorder="1" applyAlignment="1">
      <alignment horizontal="right"/>
    </xf>
    <xf numFmtId="166" fontId="0" fillId="0" borderId="17" xfId="58" applyNumberFormat="1" applyFont="1" applyBorder="1" applyAlignment="1">
      <alignment horizontal="right"/>
    </xf>
    <xf numFmtId="1" fontId="0" fillId="0" borderId="17" xfId="0" applyNumberFormat="1" applyFont="1" applyBorder="1" applyAlignment="1">
      <alignment horizontal="center"/>
    </xf>
    <xf numFmtId="165" fontId="0" fillId="0" borderId="17" xfId="0" applyNumberFormat="1" applyFont="1" applyBorder="1" applyAlignment="1">
      <alignment horizontal="right"/>
    </xf>
    <xf numFmtId="2" fontId="0" fillId="0" borderId="17" xfId="58" applyNumberFormat="1" applyFont="1" applyBorder="1" applyAlignment="1">
      <alignment horizontal="right"/>
    </xf>
    <xf numFmtId="166" fontId="0" fillId="0" borderId="17" xfId="0" applyNumberFormat="1" applyFont="1" applyBorder="1" applyAlignment="1">
      <alignment horizontal="right"/>
    </xf>
    <xf numFmtId="2" fontId="0" fillId="0" borderId="17" xfId="0" applyNumberFormat="1" applyFont="1" applyBorder="1" applyAlignment="1">
      <alignment horizontal="right"/>
    </xf>
    <xf numFmtId="2" fontId="0" fillId="0" borderId="17" xfId="0" applyNumberFormat="1" applyBorder="1" applyAlignment="1">
      <alignment/>
    </xf>
    <xf numFmtId="165" fontId="0" fillId="0" borderId="17" xfId="58" applyNumberFormat="1" applyFont="1" applyBorder="1" applyAlignment="1">
      <alignment horizontal="right"/>
    </xf>
    <xf numFmtId="2" fontId="0" fillId="0" borderId="17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Border="1" applyAlignment="1">
      <alignment/>
    </xf>
    <xf numFmtId="164" fontId="0" fillId="0" borderId="16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2" fillId="0" borderId="0" xfId="0" applyFont="1" applyBorder="1" applyAlignment="1">
      <alignment vertical="center"/>
    </xf>
    <xf numFmtId="165" fontId="16" fillId="0" borderId="0" xfId="58" applyNumberFormat="1" applyFont="1" applyBorder="1" applyAlignment="1">
      <alignment horizontal="center" vertical="center"/>
    </xf>
    <xf numFmtId="2" fontId="12" fillId="0" borderId="0" xfId="58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2" fontId="12" fillId="0" borderId="0" xfId="58" applyNumberFormat="1" applyFont="1" applyBorder="1" applyAlignment="1">
      <alignment horizontal="right" vertical="center"/>
    </xf>
    <xf numFmtId="164" fontId="12" fillId="0" borderId="0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right" vertical="center"/>
    </xf>
    <xf numFmtId="2" fontId="12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2" fontId="0" fillId="0" borderId="13" xfId="0" applyNumberFormat="1" applyFont="1" applyBorder="1" applyAlignment="1">
      <alignment horizontal="center"/>
    </xf>
    <xf numFmtId="2" fontId="0" fillId="0" borderId="13" xfId="58" applyNumberFormat="1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1" borderId="0" xfId="0" applyFont="1" applyFill="1" applyBorder="1" applyAlignment="1">
      <alignment horizontal="center"/>
    </xf>
    <xf numFmtId="165" fontId="0" fillId="0" borderId="23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165" fontId="0" fillId="0" borderId="18" xfId="58" applyNumberFormat="1" applyFont="1" applyBorder="1" applyAlignment="1">
      <alignment horizontal="center" vertical="center"/>
    </xf>
    <xf numFmtId="165" fontId="0" fillId="0" borderId="27" xfId="58" applyNumberFormat="1" applyFont="1" applyBorder="1" applyAlignment="1">
      <alignment horizontal="center" vertical="center"/>
    </xf>
    <xf numFmtId="165" fontId="0" fillId="0" borderId="28" xfId="58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8" xfId="0" applyFont="1" applyBorder="1" applyAlignment="1">
      <alignment horizontal="center" vertical="justify"/>
    </xf>
    <xf numFmtId="0" fontId="0" fillId="0" borderId="28" xfId="0" applyFont="1" applyBorder="1" applyAlignment="1">
      <alignment horizontal="center" vertical="justify"/>
    </xf>
    <xf numFmtId="0" fontId="0" fillId="0" borderId="27" xfId="0" applyFont="1" applyBorder="1" applyAlignment="1">
      <alignment horizontal="center"/>
    </xf>
    <xf numFmtId="165" fontId="0" fillId="0" borderId="26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53" fillId="31" borderId="10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Normal="90" zoomScaleSheetLayoutView="100" zoomScalePageLayoutView="0" workbookViewId="0" topLeftCell="A10">
      <selection activeCell="C17" sqref="C17"/>
    </sheetView>
  </sheetViews>
  <sheetFormatPr defaultColWidth="9.33203125" defaultRowHeight="12.75"/>
  <cols>
    <col min="1" max="1" width="22.66015625" style="0" customWidth="1"/>
    <col min="2" max="2" width="13.5" style="0" customWidth="1"/>
    <col min="3" max="3" width="11.83203125" style="0" customWidth="1"/>
    <col min="4" max="4" width="13.5" style="0" customWidth="1"/>
    <col min="5" max="5" width="13.33203125" style="0" customWidth="1"/>
    <col min="6" max="6" width="13.5" style="0" customWidth="1"/>
    <col min="7" max="7" width="14.66015625" style="0" customWidth="1"/>
    <col min="8" max="8" width="14.5" style="0" bestFit="1" customWidth="1"/>
    <col min="9" max="9" width="12.33203125" style="0" customWidth="1"/>
    <col min="10" max="10" width="11.5" style="0" bestFit="1" customWidth="1"/>
    <col min="11" max="11" width="10.83203125" style="0" customWidth="1"/>
    <col min="12" max="12" width="13.66015625" style="0" customWidth="1"/>
    <col min="13" max="13" width="12.5" style="0" customWidth="1"/>
  </cols>
  <sheetData>
    <row r="1" spans="1:11" ht="15.75">
      <c r="A1" s="26" t="s">
        <v>51</v>
      </c>
      <c r="J1" s="161" t="s">
        <v>52</v>
      </c>
      <c r="K1" s="161"/>
    </row>
    <row r="3" spans="1:13" ht="15.75">
      <c r="A3" s="77" t="s">
        <v>79</v>
      </c>
      <c r="B3" s="77"/>
      <c r="C3" s="77"/>
      <c r="E3" s="2"/>
      <c r="F3" s="2"/>
      <c r="G3" s="2"/>
      <c r="H3" s="2"/>
      <c r="J3" s="77" t="s">
        <v>70</v>
      </c>
      <c r="K3" s="2"/>
      <c r="L3" s="24"/>
      <c r="M3" s="21"/>
    </row>
    <row r="4" spans="1:12" ht="15.75">
      <c r="A4" s="77"/>
      <c r="B4" s="77"/>
      <c r="C4" s="77"/>
      <c r="E4" s="2"/>
      <c r="F4" s="2"/>
      <c r="G4" s="2"/>
      <c r="H4" s="2"/>
      <c r="J4" s="76"/>
      <c r="K4" s="76"/>
      <c r="L4" s="76"/>
    </row>
    <row r="5" spans="1:13" ht="21" customHeight="1">
      <c r="A5" s="103"/>
      <c r="B5" s="21"/>
      <c r="C5" s="162" t="s">
        <v>71</v>
      </c>
      <c r="D5" s="162"/>
      <c r="E5" s="2"/>
      <c r="F5" s="2"/>
      <c r="G5" s="2"/>
      <c r="H5" s="2"/>
      <c r="I5" s="55"/>
      <c r="J5" s="24"/>
      <c r="K5" s="24"/>
      <c r="L5" s="24"/>
      <c r="M5" s="103"/>
    </row>
    <row r="6" spans="1:12" ht="15.75">
      <c r="A6" s="116" t="s">
        <v>75</v>
      </c>
      <c r="J6" s="80" t="s">
        <v>75</v>
      </c>
      <c r="L6" s="117" t="s">
        <v>76</v>
      </c>
    </row>
    <row r="7" spans="1:12" ht="15.75">
      <c r="A7" s="116"/>
      <c r="J7" s="80"/>
      <c r="L7" s="117"/>
    </row>
    <row r="8" spans="1:13" ht="20.25">
      <c r="A8" s="163" t="s">
        <v>59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</row>
    <row r="9" spans="1:13" ht="20.25">
      <c r="A9" s="164" t="s">
        <v>80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</row>
    <row r="10" spans="1:13" s="102" customFormat="1" ht="12.75">
      <c r="A10" s="165" t="s">
        <v>69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</row>
    <row r="11" spans="1:13" ht="20.25">
      <c r="A11" s="163" t="s">
        <v>89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</row>
    <row r="12" spans="1:13" ht="18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</row>
    <row r="13" spans="1:13" ht="13.5" customHeight="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</row>
    <row r="14" spans="1:12" ht="15.75" customHeight="1">
      <c r="A14" s="140" t="s">
        <v>78</v>
      </c>
      <c r="B14" s="141"/>
      <c r="C14" s="146" t="s">
        <v>77</v>
      </c>
      <c r="D14" s="147"/>
      <c r="E14" s="147"/>
      <c r="F14" s="147"/>
      <c r="G14" s="148"/>
      <c r="H14" s="84"/>
      <c r="I14" s="84"/>
      <c r="J14" s="84"/>
      <c r="K14" s="30"/>
      <c r="L14" s="11"/>
    </row>
    <row r="15" spans="1:12" ht="16.5" customHeight="1">
      <c r="A15" s="142"/>
      <c r="B15" s="143"/>
      <c r="C15" s="90">
        <v>1</v>
      </c>
      <c r="D15" s="90">
        <v>2</v>
      </c>
      <c r="E15" s="90">
        <v>3</v>
      </c>
      <c r="F15" s="90">
        <v>4</v>
      </c>
      <c r="G15" s="149" t="s">
        <v>21</v>
      </c>
      <c r="H15" s="84"/>
      <c r="I15" s="84"/>
      <c r="J15" s="84"/>
      <c r="K15" s="30"/>
      <c r="L15" s="11"/>
    </row>
    <row r="16" spans="1:12" ht="39" customHeight="1">
      <c r="A16" s="142"/>
      <c r="B16" s="143"/>
      <c r="C16" s="88" t="s">
        <v>90</v>
      </c>
      <c r="D16" s="89"/>
      <c r="E16" s="89"/>
      <c r="F16" s="89"/>
      <c r="G16" s="150"/>
      <c r="H16" s="85"/>
      <c r="I16" s="85"/>
      <c r="J16" s="86"/>
      <c r="K16" s="32"/>
      <c r="L16" s="32"/>
    </row>
    <row r="17" spans="1:12" ht="15" customHeight="1">
      <c r="A17" s="144"/>
      <c r="B17" s="145"/>
      <c r="C17" s="45">
        <v>0.001</v>
      </c>
      <c r="D17" s="45"/>
      <c r="E17" s="45"/>
      <c r="F17" s="45"/>
      <c r="G17" s="91">
        <f>C17+D17+E17+F17</f>
        <v>0.001</v>
      </c>
      <c r="H17" s="87"/>
      <c r="I17" s="87"/>
      <c r="J17" s="32"/>
      <c r="K17" s="32"/>
      <c r="L17" s="75"/>
    </row>
    <row r="18" spans="1:13" ht="12.75">
      <c r="A18" s="56"/>
      <c r="B18" s="56"/>
      <c r="C18" s="56"/>
      <c r="D18" s="56"/>
      <c r="E18" s="56"/>
      <c r="F18" s="56"/>
      <c r="G18" s="56"/>
      <c r="H18" s="57"/>
      <c r="I18" s="56"/>
      <c r="J18" s="56"/>
      <c r="K18" s="57"/>
      <c r="L18" s="56"/>
      <c r="M18" s="21"/>
    </row>
    <row r="19" spans="1:13" ht="13.5" customHeight="1">
      <c r="A19" s="61"/>
      <c r="B19" s="151" t="s">
        <v>23</v>
      </c>
      <c r="C19" s="154" t="s">
        <v>26</v>
      </c>
      <c r="D19" s="155"/>
      <c r="E19" s="156" t="s">
        <v>6</v>
      </c>
      <c r="F19" s="157"/>
      <c r="G19" s="154" t="s">
        <v>20</v>
      </c>
      <c r="H19" s="158"/>
      <c r="I19" s="158"/>
      <c r="J19" s="158"/>
      <c r="K19" s="158"/>
      <c r="L19" s="158"/>
      <c r="M19" s="158"/>
    </row>
    <row r="20" spans="1:13" ht="13.5" customHeight="1">
      <c r="A20" s="62"/>
      <c r="B20" s="152"/>
      <c r="C20" s="31"/>
      <c r="D20" s="33" t="s">
        <v>2</v>
      </c>
      <c r="E20" s="34" t="s">
        <v>30</v>
      </c>
      <c r="F20" s="35" t="s">
        <v>32</v>
      </c>
      <c r="G20" s="159" t="s">
        <v>27</v>
      </c>
      <c r="H20" s="160"/>
      <c r="I20" s="160"/>
      <c r="J20" s="159" t="s">
        <v>60</v>
      </c>
      <c r="K20" s="160"/>
      <c r="L20" s="160"/>
      <c r="M20" s="31" t="s">
        <v>41</v>
      </c>
    </row>
    <row r="21" spans="1:13" ht="14.25" customHeight="1">
      <c r="A21" s="31" t="s">
        <v>1</v>
      </c>
      <c r="B21" s="152"/>
      <c r="C21" s="37" t="s">
        <v>22</v>
      </c>
      <c r="D21" s="33" t="s">
        <v>37</v>
      </c>
      <c r="E21" s="31" t="s">
        <v>24</v>
      </c>
      <c r="F21" s="38" t="s">
        <v>33</v>
      </c>
      <c r="G21" s="134" t="s">
        <v>28</v>
      </c>
      <c r="H21" s="135"/>
      <c r="I21" s="135"/>
      <c r="J21" s="136" t="s">
        <v>29</v>
      </c>
      <c r="K21" s="137"/>
      <c r="L21" s="138"/>
      <c r="M21" s="31" t="s">
        <v>39</v>
      </c>
    </row>
    <row r="22" spans="1:13" ht="12.75">
      <c r="A22" s="31" t="s">
        <v>3</v>
      </c>
      <c r="B22" s="152"/>
      <c r="C22" s="39" t="s">
        <v>62</v>
      </c>
      <c r="D22" s="33" t="s">
        <v>33</v>
      </c>
      <c r="E22" s="31" t="s">
        <v>31</v>
      </c>
      <c r="F22" s="35" t="s">
        <v>25</v>
      </c>
      <c r="G22" s="39" t="s">
        <v>6</v>
      </c>
      <c r="H22" s="36" t="s">
        <v>7</v>
      </c>
      <c r="I22" s="40" t="s">
        <v>8</v>
      </c>
      <c r="J22" s="39" t="s">
        <v>6</v>
      </c>
      <c r="K22" s="41" t="s">
        <v>9</v>
      </c>
      <c r="L22" s="33" t="s">
        <v>10</v>
      </c>
      <c r="M22" s="31" t="s">
        <v>42</v>
      </c>
    </row>
    <row r="23" spans="1:13" ht="12.75">
      <c r="A23" s="63" t="s">
        <v>11</v>
      </c>
      <c r="B23" s="153"/>
      <c r="C23" s="64" t="s">
        <v>12</v>
      </c>
      <c r="D23" s="25" t="s">
        <v>13</v>
      </c>
      <c r="E23" s="65" t="s">
        <v>4</v>
      </c>
      <c r="F23" s="66"/>
      <c r="G23" s="64" t="s">
        <v>14</v>
      </c>
      <c r="H23" s="67" t="s">
        <v>13</v>
      </c>
      <c r="I23" s="68" t="s">
        <v>15</v>
      </c>
      <c r="J23" s="64" t="s">
        <v>14</v>
      </c>
      <c r="K23" s="69" t="s">
        <v>5</v>
      </c>
      <c r="L23" s="25" t="s">
        <v>14</v>
      </c>
      <c r="M23" s="65" t="s">
        <v>40</v>
      </c>
    </row>
    <row r="24" spans="1:13" ht="18" customHeight="1">
      <c r="A24" s="58">
        <v>1</v>
      </c>
      <c r="B24" s="31">
        <v>2</v>
      </c>
      <c r="C24" s="31">
        <v>3</v>
      </c>
      <c r="D24" s="31">
        <v>4</v>
      </c>
      <c r="E24" s="31">
        <v>5</v>
      </c>
      <c r="F24" s="31">
        <v>6</v>
      </c>
      <c r="G24" s="31">
        <v>7</v>
      </c>
      <c r="H24" s="59">
        <v>8</v>
      </c>
      <c r="I24" s="31">
        <v>9</v>
      </c>
      <c r="J24" s="31">
        <v>10</v>
      </c>
      <c r="K24" s="59">
        <v>11</v>
      </c>
      <c r="L24" s="31">
        <v>12</v>
      </c>
      <c r="M24" s="60">
        <v>13</v>
      </c>
    </row>
    <row r="25" spans="1:13" ht="12.75">
      <c r="A25" s="130" t="s">
        <v>16</v>
      </c>
      <c r="B25" s="79">
        <v>1</v>
      </c>
      <c r="C25" s="92"/>
      <c r="D25" s="93">
        <f>C25*0.001*C17</f>
        <v>0</v>
      </c>
      <c r="E25" s="94">
        <v>94</v>
      </c>
      <c r="F25" s="95">
        <f>E25*0.001*C17</f>
        <v>9.400000000000001E-05</v>
      </c>
      <c r="G25" s="96">
        <v>1830</v>
      </c>
      <c r="H25" s="97">
        <f aca="true" t="shared" si="0" ref="H25:H44">IF(F25&gt;D25,D25,F25)</f>
        <v>0</v>
      </c>
      <c r="I25" s="98">
        <f aca="true" t="shared" si="1" ref="I25:I44">G25*H25</f>
        <v>0</v>
      </c>
      <c r="J25" s="98">
        <f aca="true" t="shared" si="2" ref="J25:J44">G25*5</f>
        <v>9150</v>
      </c>
      <c r="K25" s="95">
        <f aca="true" t="shared" si="3" ref="K25:K44">IF(D25-H25&lt;0,0,D25-H25)</f>
        <v>0</v>
      </c>
      <c r="L25" s="98">
        <f aca="true" t="shared" si="4" ref="L25:L44">K25*J25</f>
        <v>0</v>
      </c>
      <c r="M25" s="99">
        <f aca="true" t="shared" si="5" ref="M25:M44">I25+L25</f>
        <v>0</v>
      </c>
    </row>
    <row r="26" spans="1:13" ht="12.75">
      <c r="A26" s="131"/>
      <c r="B26" s="79">
        <v>2</v>
      </c>
      <c r="C26" s="92"/>
      <c r="D26" s="100">
        <f>C26*0.001*D17</f>
        <v>0</v>
      </c>
      <c r="E26" s="94">
        <v>94</v>
      </c>
      <c r="F26" s="95">
        <f>E26*0.001*D17</f>
        <v>0</v>
      </c>
      <c r="G26" s="96">
        <v>1830</v>
      </c>
      <c r="H26" s="95">
        <f t="shared" si="0"/>
        <v>0</v>
      </c>
      <c r="I26" s="98">
        <f t="shared" si="1"/>
        <v>0</v>
      </c>
      <c r="J26" s="98">
        <f t="shared" si="2"/>
        <v>9150</v>
      </c>
      <c r="K26" s="95">
        <f t="shared" si="3"/>
        <v>0</v>
      </c>
      <c r="L26" s="98">
        <f t="shared" si="4"/>
        <v>0</v>
      </c>
      <c r="M26" s="99">
        <f t="shared" si="5"/>
        <v>0</v>
      </c>
    </row>
    <row r="27" spans="1:14" ht="12.75">
      <c r="A27" s="131"/>
      <c r="B27" s="79">
        <v>3</v>
      </c>
      <c r="C27" s="92"/>
      <c r="D27" s="93">
        <f>C27*0.001*E17</f>
        <v>0</v>
      </c>
      <c r="E27" s="94">
        <v>94</v>
      </c>
      <c r="F27" s="95">
        <f>E27*0.001*E17</f>
        <v>0</v>
      </c>
      <c r="G27" s="96">
        <v>1830</v>
      </c>
      <c r="H27" s="97">
        <f t="shared" si="0"/>
        <v>0</v>
      </c>
      <c r="I27" s="98">
        <f t="shared" si="1"/>
        <v>0</v>
      </c>
      <c r="J27" s="98">
        <f t="shared" si="2"/>
        <v>9150</v>
      </c>
      <c r="K27" s="95">
        <f t="shared" si="3"/>
        <v>0</v>
      </c>
      <c r="L27" s="98">
        <f t="shared" si="4"/>
        <v>0</v>
      </c>
      <c r="M27" s="99">
        <f t="shared" si="5"/>
        <v>0</v>
      </c>
      <c r="N27" s="3"/>
    </row>
    <row r="28" spans="1:14" ht="12.75">
      <c r="A28" s="131"/>
      <c r="B28" s="79">
        <v>4</v>
      </c>
      <c r="C28" s="92"/>
      <c r="D28" s="93">
        <f>C28*0.001*F17</f>
        <v>0</v>
      </c>
      <c r="E28" s="94">
        <v>94</v>
      </c>
      <c r="F28" s="95">
        <f>E28*0.001*F17</f>
        <v>0</v>
      </c>
      <c r="G28" s="96">
        <v>1830</v>
      </c>
      <c r="H28" s="97">
        <f t="shared" si="0"/>
        <v>0</v>
      </c>
      <c r="I28" s="98">
        <f t="shared" si="1"/>
        <v>0</v>
      </c>
      <c r="J28" s="98">
        <f t="shared" si="2"/>
        <v>9150</v>
      </c>
      <c r="K28" s="95">
        <f t="shared" si="3"/>
        <v>0</v>
      </c>
      <c r="L28" s="98">
        <f t="shared" si="4"/>
        <v>0</v>
      </c>
      <c r="M28" s="99">
        <f t="shared" si="5"/>
        <v>0</v>
      </c>
      <c r="N28" s="3"/>
    </row>
    <row r="29" spans="1:13" ht="12.75">
      <c r="A29" s="130" t="s">
        <v>17</v>
      </c>
      <c r="B29" s="79">
        <v>1</v>
      </c>
      <c r="C29" s="92"/>
      <c r="D29" s="93">
        <f>C29*0.001*C17</f>
        <v>0</v>
      </c>
      <c r="E29" s="94">
        <v>136</v>
      </c>
      <c r="F29" s="95">
        <f>E29*0.001*C$17</f>
        <v>0.00013600000000000003</v>
      </c>
      <c r="G29" s="96">
        <v>455</v>
      </c>
      <c r="H29" s="97">
        <f t="shared" si="0"/>
        <v>0</v>
      </c>
      <c r="I29" s="98">
        <f t="shared" si="1"/>
        <v>0</v>
      </c>
      <c r="J29" s="98">
        <f t="shared" si="2"/>
        <v>2275</v>
      </c>
      <c r="K29" s="95">
        <f t="shared" si="3"/>
        <v>0</v>
      </c>
      <c r="L29" s="98">
        <f t="shared" si="4"/>
        <v>0</v>
      </c>
      <c r="M29" s="99">
        <f t="shared" si="5"/>
        <v>0</v>
      </c>
    </row>
    <row r="30" spans="1:14" ht="12.75">
      <c r="A30" s="131"/>
      <c r="B30" s="79">
        <v>2</v>
      </c>
      <c r="C30" s="92"/>
      <c r="D30" s="100">
        <f>C30*0.001*D17</f>
        <v>0</v>
      </c>
      <c r="E30" s="94">
        <v>136</v>
      </c>
      <c r="F30" s="95">
        <f>E30*0.001*D$17</f>
        <v>0</v>
      </c>
      <c r="G30" s="96">
        <v>455</v>
      </c>
      <c r="H30" s="95">
        <f t="shared" si="0"/>
        <v>0</v>
      </c>
      <c r="I30" s="98">
        <f t="shared" si="1"/>
        <v>0</v>
      </c>
      <c r="J30" s="98">
        <f t="shared" si="2"/>
        <v>2275</v>
      </c>
      <c r="K30" s="95">
        <f t="shared" si="3"/>
        <v>0</v>
      </c>
      <c r="L30" s="98">
        <f t="shared" si="4"/>
        <v>0</v>
      </c>
      <c r="M30" s="99">
        <f t="shared" si="5"/>
        <v>0</v>
      </c>
      <c r="N30" s="3"/>
    </row>
    <row r="31" spans="1:14" ht="12.75">
      <c r="A31" s="131"/>
      <c r="B31" s="79">
        <v>3</v>
      </c>
      <c r="C31" s="92"/>
      <c r="D31" s="93">
        <f>C31*0.001*E17</f>
        <v>0</v>
      </c>
      <c r="E31" s="94">
        <v>136</v>
      </c>
      <c r="F31" s="95">
        <f>E31*0.001*E17</f>
        <v>0</v>
      </c>
      <c r="G31" s="96">
        <v>455</v>
      </c>
      <c r="H31" s="97">
        <f t="shared" si="0"/>
        <v>0</v>
      </c>
      <c r="I31" s="98">
        <f t="shared" si="1"/>
        <v>0</v>
      </c>
      <c r="J31" s="98">
        <f t="shared" si="2"/>
        <v>2275</v>
      </c>
      <c r="K31" s="95">
        <f t="shared" si="3"/>
        <v>0</v>
      </c>
      <c r="L31" s="98">
        <f t="shared" si="4"/>
        <v>0</v>
      </c>
      <c r="M31" s="99">
        <f t="shared" si="5"/>
        <v>0</v>
      </c>
      <c r="N31" s="3"/>
    </row>
    <row r="32" spans="1:14" ht="12.75">
      <c r="A32" s="131"/>
      <c r="B32" s="79">
        <v>4</v>
      </c>
      <c r="C32" s="92"/>
      <c r="D32" s="93">
        <f>C32*0.001*F17</f>
        <v>0</v>
      </c>
      <c r="E32" s="94">
        <v>136</v>
      </c>
      <c r="F32" s="95">
        <f>E32*0.001*F17</f>
        <v>0</v>
      </c>
      <c r="G32" s="96">
        <v>455</v>
      </c>
      <c r="H32" s="97">
        <f t="shared" si="0"/>
        <v>0</v>
      </c>
      <c r="I32" s="98">
        <f t="shared" si="1"/>
        <v>0</v>
      </c>
      <c r="J32" s="98">
        <f t="shared" si="2"/>
        <v>2275</v>
      </c>
      <c r="K32" s="95">
        <f t="shared" si="3"/>
        <v>0</v>
      </c>
      <c r="L32" s="98">
        <f t="shared" si="4"/>
        <v>0</v>
      </c>
      <c r="M32" s="99">
        <f t="shared" si="5"/>
        <v>0</v>
      </c>
      <c r="N32" s="3"/>
    </row>
    <row r="33" spans="1:13" ht="12.75">
      <c r="A33" s="130" t="s">
        <v>34</v>
      </c>
      <c r="B33" s="79">
        <v>1</v>
      </c>
      <c r="C33" s="92"/>
      <c r="D33" s="93">
        <f>C33*0.001*C$17</f>
        <v>0</v>
      </c>
      <c r="E33" s="94">
        <v>176</v>
      </c>
      <c r="F33" s="95">
        <f>E33*0.001*C$17</f>
        <v>0.000176</v>
      </c>
      <c r="G33" s="96">
        <v>0</v>
      </c>
      <c r="H33" s="97">
        <f t="shared" si="0"/>
        <v>0</v>
      </c>
      <c r="I33" s="98">
        <f t="shared" si="1"/>
        <v>0</v>
      </c>
      <c r="J33" s="98">
        <f t="shared" si="2"/>
        <v>0</v>
      </c>
      <c r="K33" s="95">
        <f t="shared" si="3"/>
        <v>0</v>
      </c>
      <c r="L33" s="98">
        <f t="shared" si="4"/>
        <v>0</v>
      </c>
      <c r="M33" s="99">
        <f t="shared" si="5"/>
        <v>0</v>
      </c>
    </row>
    <row r="34" spans="1:13" ht="12.75">
      <c r="A34" s="131"/>
      <c r="B34" s="79">
        <v>2</v>
      </c>
      <c r="C34" s="92"/>
      <c r="D34" s="100">
        <f>C34*0.001*D$17</f>
        <v>0</v>
      </c>
      <c r="E34" s="94">
        <v>176</v>
      </c>
      <c r="F34" s="95">
        <f>E34*0.001*D$17</f>
        <v>0</v>
      </c>
      <c r="G34" s="96">
        <v>0</v>
      </c>
      <c r="H34" s="95">
        <f t="shared" si="0"/>
        <v>0</v>
      </c>
      <c r="I34" s="98">
        <f t="shared" si="1"/>
        <v>0</v>
      </c>
      <c r="J34" s="98">
        <f t="shared" si="2"/>
        <v>0</v>
      </c>
      <c r="K34" s="95">
        <f t="shared" si="3"/>
        <v>0</v>
      </c>
      <c r="L34" s="98">
        <f t="shared" si="4"/>
        <v>0</v>
      </c>
      <c r="M34" s="99">
        <f t="shared" si="5"/>
        <v>0</v>
      </c>
    </row>
    <row r="35" spans="1:13" ht="12.75">
      <c r="A35" s="131"/>
      <c r="B35" s="79">
        <v>3</v>
      </c>
      <c r="C35" s="92"/>
      <c r="D35" s="93">
        <f>C35*0.001*E17</f>
        <v>0</v>
      </c>
      <c r="E35" s="94">
        <v>176</v>
      </c>
      <c r="F35" s="95">
        <f>E35*0.001*E17</f>
        <v>0</v>
      </c>
      <c r="G35" s="96">
        <v>0</v>
      </c>
      <c r="H35" s="97">
        <f t="shared" si="0"/>
        <v>0</v>
      </c>
      <c r="I35" s="98">
        <f t="shared" si="1"/>
        <v>0</v>
      </c>
      <c r="J35" s="98">
        <f t="shared" si="2"/>
        <v>0</v>
      </c>
      <c r="K35" s="95">
        <f t="shared" si="3"/>
        <v>0</v>
      </c>
      <c r="L35" s="98">
        <f t="shared" si="4"/>
        <v>0</v>
      </c>
      <c r="M35" s="99">
        <f t="shared" si="5"/>
        <v>0</v>
      </c>
    </row>
    <row r="36" spans="1:13" ht="15.75" customHeight="1">
      <c r="A36" s="131"/>
      <c r="B36" s="79">
        <v>4</v>
      </c>
      <c r="C36" s="92"/>
      <c r="D36" s="93">
        <f>C36*0.001*F17</f>
        <v>0</v>
      </c>
      <c r="E36" s="94">
        <v>176</v>
      </c>
      <c r="F36" s="95">
        <f>E36*0.001*F17</f>
        <v>0</v>
      </c>
      <c r="G36" s="96">
        <v>0</v>
      </c>
      <c r="H36" s="97">
        <f t="shared" si="0"/>
        <v>0</v>
      </c>
      <c r="I36" s="98">
        <f t="shared" si="1"/>
        <v>0</v>
      </c>
      <c r="J36" s="98">
        <f t="shared" si="2"/>
        <v>0</v>
      </c>
      <c r="K36" s="95">
        <f t="shared" si="3"/>
        <v>0</v>
      </c>
      <c r="L36" s="98">
        <f t="shared" si="4"/>
        <v>0</v>
      </c>
      <c r="M36" s="99">
        <f t="shared" si="5"/>
        <v>0</v>
      </c>
    </row>
    <row r="37" spans="1:13" ht="12.75">
      <c r="A37" s="130" t="s">
        <v>61</v>
      </c>
      <c r="B37" s="79">
        <v>1</v>
      </c>
      <c r="C37" s="92"/>
      <c r="D37" s="93">
        <f>C37*0.001*C$17</f>
        <v>0</v>
      </c>
      <c r="E37" s="101">
        <v>0.49</v>
      </c>
      <c r="F37" s="95">
        <f>E37*0.001*C$17</f>
        <v>4.9E-07</v>
      </c>
      <c r="G37" s="96">
        <v>27550</v>
      </c>
      <c r="H37" s="97">
        <f t="shared" si="0"/>
        <v>0</v>
      </c>
      <c r="I37" s="98">
        <f t="shared" si="1"/>
        <v>0</v>
      </c>
      <c r="J37" s="98">
        <f t="shared" si="2"/>
        <v>137750</v>
      </c>
      <c r="K37" s="95">
        <f t="shared" si="3"/>
        <v>0</v>
      </c>
      <c r="L37" s="98">
        <f t="shared" si="4"/>
        <v>0</v>
      </c>
      <c r="M37" s="99">
        <f t="shared" si="5"/>
        <v>0</v>
      </c>
    </row>
    <row r="38" spans="1:13" ht="12.75">
      <c r="A38" s="131"/>
      <c r="B38" s="79">
        <v>2</v>
      </c>
      <c r="C38" s="92"/>
      <c r="D38" s="100">
        <f>C38*0.001*D$17</f>
        <v>0</v>
      </c>
      <c r="E38" s="101">
        <v>0.49</v>
      </c>
      <c r="F38" s="95">
        <f>E38*0.001*D$17</f>
        <v>0</v>
      </c>
      <c r="G38" s="96">
        <v>27550</v>
      </c>
      <c r="H38" s="95">
        <f t="shared" si="0"/>
        <v>0</v>
      </c>
      <c r="I38" s="98">
        <f t="shared" si="1"/>
        <v>0</v>
      </c>
      <c r="J38" s="98">
        <f t="shared" si="2"/>
        <v>137750</v>
      </c>
      <c r="K38" s="95">
        <f t="shared" si="3"/>
        <v>0</v>
      </c>
      <c r="L38" s="98">
        <f t="shared" si="4"/>
        <v>0</v>
      </c>
      <c r="M38" s="99">
        <f t="shared" si="5"/>
        <v>0</v>
      </c>
    </row>
    <row r="39" spans="1:13" ht="12.75">
      <c r="A39" s="131"/>
      <c r="B39" s="79">
        <v>3</v>
      </c>
      <c r="C39" s="92"/>
      <c r="D39" s="93">
        <f>C39*0.001*E17</f>
        <v>0</v>
      </c>
      <c r="E39" s="101">
        <v>0.49</v>
      </c>
      <c r="F39" s="95">
        <f>E39*0.001*E17</f>
        <v>0</v>
      </c>
      <c r="G39" s="96">
        <v>27550</v>
      </c>
      <c r="H39" s="97">
        <f t="shared" si="0"/>
        <v>0</v>
      </c>
      <c r="I39" s="98">
        <f t="shared" si="1"/>
        <v>0</v>
      </c>
      <c r="J39" s="98">
        <f t="shared" si="2"/>
        <v>137750</v>
      </c>
      <c r="K39" s="95">
        <f t="shared" si="3"/>
        <v>0</v>
      </c>
      <c r="L39" s="98">
        <f t="shared" si="4"/>
        <v>0</v>
      </c>
      <c r="M39" s="99">
        <f t="shared" si="5"/>
        <v>0</v>
      </c>
    </row>
    <row r="40" spans="1:13" ht="12.75">
      <c r="A40" s="131"/>
      <c r="B40" s="79">
        <v>4</v>
      </c>
      <c r="C40" s="92"/>
      <c r="D40" s="93">
        <f>C40*0.001*F17</f>
        <v>0</v>
      </c>
      <c r="E40" s="101">
        <v>0.49</v>
      </c>
      <c r="F40" s="95">
        <f>E40*0.001*F17</f>
        <v>0</v>
      </c>
      <c r="G40" s="96">
        <v>27550</v>
      </c>
      <c r="H40" s="97">
        <f t="shared" si="0"/>
        <v>0</v>
      </c>
      <c r="I40" s="98">
        <f t="shared" si="1"/>
        <v>0</v>
      </c>
      <c r="J40" s="98">
        <f t="shared" si="2"/>
        <v>137750</v>
      </c>
      <c r="K40" s="95">
        <f t="shared" si="3"/>
        <v>0</v>
      </c>
      <c r="L40" s="98">
        <f t="shared" si="4"/>
        <v>0</v>
      </c>
      <c r="M40" s="99">
        <f t="shared" si="5"/>
        <v>0</v>
      </c>
    </row>
    <row r="41" spans="1:13" ht="12.75">
      <c r="A41" s="130" t="s">
        <v>18</v>
      </c>
      <c r="B41" s="79">
        <v>1</v>
      </c>
      <c r="C41" s="92"/>
      <c r="D41" s="93">
        <f>C41*0.001*C$17</f>
        <v>0</v>
      </c>
      <c r="E41" s="101">
        <v>4</v>
      </c>
      <c r="F41" s="95">
        <f>E41*0.001*C$17</f>
        <v>4E-06</v>
      </c>
      <c r="G41" s="96">
        <v>2755</v>
      </c>
      <c r="H41" s="97">
        <f t="shared" si="0"/>
        <v>0</v>
      </c>
      <c r="I41" s="98">
        <f t="shared" si="1"/>
        <v>0</v>
      </c>
      <c r="J41" s="98">
        <f t="shared" si="2"/>
        <v>13775</v>
      </c>
      <c r="K41" s="95">
        <f t="shared" si="3"/>
        <v>0</v>
      </c>
      <c r="L41" s="98">
        <f t="shared" si="4"/>
        <v>0</v>
      </c>
      <c r="M41" s="99">
        <f t="shared" si="5"/>
        <v>0</v>
      </c>
    </row>
    <row r="42" spans="1:13" ht="12.75">
      <c r="A42" s="131"/>
      <c r="B42" s="79">
        <v>2</v>
      </c>
      <c r="C42" s="92"/>
      <c r="D42" s="100">
        <f>C42*0.001*D$17</f>
        <v>0</v>
      </c>
      <c r="E42" s="101">
        <v>4</v>
      </c>
      <c r="F42" s="95">
        <f>E42*0.001*D$17</f>
        <v>0</v>
      </c>
      <c r="G42" s="96">
        <v>2755</v>
      </c>
      <c r="H42" s="95">
        <f t="shared" si="0"/>
        <v>0</v>
      </c>
      <c r="I42" s="98">
        <f t="shared" si="1"/>
        <v>0</v>
      </c>
      <c r="J42" s="98">
        <f t="shared" si="2"/>
        <v>13775</v>
      </c>
      <c r="K42" s="95">
        <f t="shared" si="3"/>
        <v>0</v>
      </c>
      <c r="L42" s="98">
        <f t="shared" si="4"/>
        <v>0</v>
      </c>
      <c r="M42" s="99">
        <f t="shared" si="5"/>
        <v>0</v>
      </c>
    </row>
    <row r="43" spans="1:13" ht="12.75">
      <c r="A43" s="131"/>
      <c r="B43" s="79">
        <v>3</v>
      </c>
      <c r="C43" s="92"/>
      <c r="D43" s="93">
        <f>C43*0.001*E17</f>
        <v>0</v>
      </c>
      <c r="E43" s="101">
        <v>4</v>
      </c>
      <c r="F43" s="95">
        <f>E43*0.001*E17</f>
        <v>0</v>
      </c>
      <c r="G43" s="96">
        <v>2755</v>
      </c>
      <c r="H43" s="97">
        <f t="shared" si="0"/>
        <v>0</v>
      </c>
      <c r="I43" s="98">
        <f t="shared" si="1"/>
        <v>0</v>
      </c>
      <c r="J43" s="98">
        <f t="shared" si="2"/>
        <v>13775</v>
      </c>
      <c r="K43" s="95">
        <f t="shared" si="3"/>
        <v>0</v>
      </c>
      <c r="L43" s="98">
        <f t="shared" si="4"/>
        <v>0</v>
      </c>
      <c r="M43" s="99">
        <f t="shared" si="5"/>
        <v>0</v>
      </c>
    </row>
    <row r="44" spans="1:13" ht="13.5" thickBot="1">
      <c r="A44" s="131"/>
      <c r="B44" s="46">
        <v>4</v>
      </c>
      <c r="C44" s="47"/>
      <c r="D44" s="48">
        <f>C44*0.001*F17</f>
        <v>0</v>
      </c>
      <c r="E44" s="54">
        <v>4</v>
      </c>
      <c r="F44" s="50">
        <f>E44*0.001*F17</f>
        <v>0</v>
      </c>
      <c r="G44" s="51">
        <v>2755</v>
      </c>
      <c r="H44" s="52">
        <f t="shared" si="0"/>
        <v>0</v>
      </c>
      <c r="I44" s="53">
        <f t="shared" si="1"/>
        <v>0</v>
      </c>
      <c r="J44" s="53">
        <f t="shared" si="2"/>
        <v>13775</v>
      </c>
      <c r="K44" s="50">
        <f t="shared" si="3"/>
        <v>0</v>
      </c>
      <c r="L44" s="53">
        <f t="shared" si="4"/>
        <v>0</v>
      </c>
      <c r="M44" s="81">
        <f t="shared" si="5"/>
        <v>0</v>
      </c>
    </row>
    <row r="45" spans="1:13" ht="12" customHeight="1" thickBot="1">
      <c r="A45" s="120">
        <v>1</v>
      </c>
      <c r="B45" s="121">
        <v>2</v>
      </c>
      <c r="C45" s="121">
        <v>3</v>
      </c>
      <c r="D45" s="121">
        <v>4</v>
      </c>
      <c r="E45" s="121">
        <v>5</v>
      </c>
      <c r="F45" s="121">
        <v>6</v>
      </c>
      <c r="G45" s="121">
        <v>7</v>
      </c>
      <c r="H45" s="122">
        <v>8</v>
      </c>
      <c r="I45" s="121">
        <v>9</v>
      </c>
      <c r="J45" s="121">
        <v>10</v>
      </c>
      <c r="K45" s="122">
        <v>11</v>
      </c>
      <c r="L45" s="121">
        <v>12</v>
      </c>
      <c r="M45" s="123">
        <v>13</v>
      </c>
    </row>
    <row r="46" spans="1:13" ht="12.75">
      <c r="A46" s="131" t="s">
        <v>35</v>
      </c>
      <c r="B46" s="71">
        <v>1</v>
      </c>
      <c r="C46" s="45"/>
      <c r="D46" s="49">
        <f>C46*0.001*C$17</f>
        <v>0</v>
      </c>
      <c r="E46" s="118">
        <v>0.08</v>
      </c>
      <c r="F46" s="72">
        <f>E46*0.001*C$17</f>
        <v>8E-08</v>
      </c>
      <c r="G46" s="119">
        <v>17220</v>
      </c>
      <c r="H46" s="73">
        <f aca="true" t="shared" si="6" ref="H46:H73">IF(F46&gt;D46,D46,F46)</f>
        <v>0</v>
      </c>
      <c r="I46" s="74">
        <f aca="true" t="shared" si="7" ref="I46:I73">G46*H46</f>
        <v>0</v>
      </c>
      <c r="J46" s="74">
        <f aca="true" t="shared" si="8" ref="J46:J73">G46*5</f>
        <v>86100</v>
      </c>
      <c r="K46" s="72">
        <f aca="true" t="shared" si="9" ref="K46:K69">IF(D46-H46&lt;0,0,D46-H46)</f>
        <v>0</v>
      </c>
      <c r="L46" s="74">
        <f aca="true" t="shared" si="10" ref="L46:L73">K46*J46</f>
        <v>0</v>
      </c>
      <c r="M46" s="82">
        <f aca="true" t="shared" si="11" ref="M46:M73">I46+L46</f>
        <v>0</v>
      </c>
    </row>
    <row r="47" spans="1:13" ht="12.75">
      <c r="A47" s="131"/>
      <c r="B47" s="79">
        <v>2</v>
      </c>
      <c r="C47" s="92"/>
      <c r="D47" s="100">
        <f>C47*0.001*D$17</f>
        <v>0</v>
      </c>
      <c r="E47" s="101">
        <v>0.08</v>
      </c>
      <c r="F47" s="95">
        <f>E47*0.001*D$17</f>
        <v>0</v>
      </c>
      <c r="G47" s="96">
        <v>17220</v>
      </c>
      <c r="H47" s="95">
        <f t="shared" si="6"/>
        <v>0</v>
      </c>
      <c r="I47" s="98">
        <f t="shared" si="7"/>
        <v>0</v>
      </c>
      <c r="J47" s="98">
        <f t="shared" si="8"/>
        <v>86100</v>
      </c>
      <c r="K47" s="95">
        <f t="shared" si="9"/>
        <v>0</v>
      </c>
      <c r="L47" s="98">
        <f t="shared" si="10"/>
        <v>0</v>
      </c>
      <c r="M47" s="99">
        <f t="shared" si="11"/>
        <v>0</v>
      </c>
    </row>
    <row r="48" spans="1:13" ht="12.75">
      <c r="A48" s="131"/>
      <c r="B48" s="79">
        <v>3</v>
      </c>
      <c r="C48" s="92"/>
      <c r="D48" s="93">
        <f>C48*0.001*E17</f>
        <v>0</v>
      </c>
      <c r="E48" s="101">
        <v>0.08</v>
      </c>
      <c r="F48" s="95">
        <f>E48*0.001*E17</f>
        <v>0</v>
      </c>
      <c r="G48" s="96">
        <v>17220</v>
      </c>
      <c r="H48" s="97">
        <f t="shared" si="6"/>
        <v>0</v>
      </c>
      <c r="I48" s="98">
        <f t="shared" si="7"/>
        <v>0</v>
      </c>
      <c r="J48" s="98">
        <f t="shared" si="8"/>
        <v>86100</v>
      </c>
      <c r="K48" s="95">
        <f t="shared" si="9"/>
        <v>0</v>
      </c>
      <c r="L48" s="98">
        <f t="shared" si="10"/>
        <v>0</v>
      </c>
      <c r="M48" s="99">
        <f t="shared" si="11"/>
        <v>0</v>
      </c>
    </row>
    <row r="49" spans="1:13" ht="12.75">
      <c r="A49" s="131"/>
      <c r="B49" s="79">
        <v>4</v>
      </c>
      <c r="C49" s="92"/>
      <c r="D49" s="93">
        <f>C49*0.001*F17</f>
        <v>0</v>
      </c>
      <c r="E49" s="101">
        <v>0.08</v>
      </c>
      <c r="F49" s="95">
        <f>E49*0.001*F17</f>
        <v>0</v>
      </c>
      <c r="G49" s="96">
        <v>17220</v>
      </c>
      <c r="H49" s="97">
        <f t="shared" si="6"/>
        <v>0</v>
      </c>
      <c r="I49" s="98">
        <f t="shared" si="7"/>
        <v>0</v>
      </c>
      <c r="J49" s="98">
        <f t="shared" si="8"/>
        <v>86100</v>
      </c>
      <c r="K49" s="95">
        <f t="shared" si="9"/>
        <v>0</v>
      </c>
      <c r="L49" s="98">
        <f t="shared" si="10"/>
        <v>0</v>
      </c>
      <c r="M49" s="99">
        <f t="shared" si="11"/>
        <v>0</v>
      </c>
    </row>
    <row r="50" spans="1:13" ht="12.75">
      <c r="A50" s="130" t="s">
        <v>36</v>
      </c>
      <c r="B50" s="79">
        <v>1</v>
      </c>
      <c r="C50" s="92"/>
      <c r="D50" s="93">
        <f>C50*0.001*C$17</f>
        <v>0</v>
      </c>
      <c r="E50" s="94">
        <v>40</v>
      </c>
      <c r="F50" s="95">
        <f>E50*0.001*C$17</f>
        <v>4E-05</v>
      </c>
      <c r="G50" s="96">
        <v>34.5</v>
      </c>
      <c r="H50" s="97">
        <f t="shared" si="6"/>
        <v>0</v>
      </c>
      <c r="I50" s="98">
        <f t="shared" si="7"/>
        <v>0</v>
      </c>
      <c r="J50" s="98">
        <f t="shared" si="8"/>
        <v>172.5</v>
      </c>
      <c r="K50" s="95">
        <f t="shared" si="9"/>
        <v>0</v>
      </c>
      <c r="L50" s="98">
        <f t="shared" si="10"/>
        <v>0</v>
      </c>
      <c r="M50" s="99">
        <f t="shared" si="11"/>
        <v>0</v>
      </c>
    </row>
    <row r="51" spans="1:13" ht="12.75">
      <c r="A51" s="131"/>
      <c r="B51" s="79">
        <v>2</v>
      </c>
      <c r="C51" s="92"/>
      <c r="D51" s="100">
        <f>C51*0.001*D$17</f>
        <v>0</v>
      </c>
      <c r="E51" s="94">
        <v>40</v>
      </c>
      <c r="F51" s="95">
        <f>E51*0.001*D$17</f>
        <v>0</v>
      </c>
      <c r="G51" s="96">
        <v>34.5</v>
      </c>
      <c r="H51" s="95">
        <f t="shared" si="6"/>
        <v>0</v>
      </c>
      <c r="I51" s="98">
        <f t="shared" si="7"/>
        <v>0</v>
      </c>
      <c r="J51" s="98">
        <f t="shared" si="8"/>
        <v>172.5</v>
      </c>
      <c r="K51" s="95">
        <f t="shared" si="9"/>
        <v>0</v>
      </c>
      <c r="L51" s="98">
        <f t="shared" si="10"/>
        <v>0</v>
      </c>
      <c r="M51" s="99">
        <f t="shared" si="11"/>
        <v>0</v>
      </c>
    </row>
    <row r="52" spans="1:13" ht="12.75">
      <c r="A52" s="131"/>
      <c r="B52" s="79">
        <v>3</v>
      </c>
      <c r="C52" s="92"/>
      <c r="D52" s="93">
        <f>C52*0.001*E17</f>
        <v>0</v>
      </c>
      <c r="E52" s="94">
        <v>40</v>
      </c>
      <c r="F52" s="95">
        <f>E52*0.001*E17</f>
        <v>0</v>
      </c>
      <c r="G52" s="96">
        <v>34.5</v>
      </c>
      <c r="H52" s="97">
        <f t="shared" si="6"/>
        <v>0</v>
      </c>
      <c r="I52" s="98">
        <f t="shared" si="7"/>
        <v>0</v>
      </c>
      <c r="J52" s="98">
        <f t="shared" si="8"/>
        <v>172.5</v>
      </c>
      <c r="K52" s="95">
        <f t="shared" si="9"/>
        <v>0</v>
      </c>
      <c r="L52" s="98">
        <f t="shared" si="10"/>
        <v>0</v>
      </c>
      <c r="M52" s="99">
        <f t="shared" si="11"/>
        <v>0</v>
      </c>
    </row>
    <row r="53" spans="1:13" ht="12.75">
      <c r="A53" s="131"/>
      <c r="B53" s="79">
        <v>4</v>
      </c>
      <c r="C53" s="92"/>
      <c r="D53" s="93">
        <f>C53*0.001*F17</f>
        <v>0</v>
      </c>
      <c r="E53" s="94">
        <v>40</v>
      </c>
      <c r="F53" s="95">
        <f>E53*0.001*F17</f>
        <v>0</v>
      </c>
      <c r="G53" s="96">
        <v>34.5</v>
      </c>
      <c r="H53" s="97">
        <f t="shared" si="6"/>
        <v>0</v>
      </c>
      <c r="I53" s="98">
        <f t="shared" si="7"/>
        <v>0</v>
      </c>
      <c r="J53" s="98">
        <f t="shared" si="8"/>
        <v>172.5</v>
      </c>
      <c r="K53" s="95">
        <f t="shared" si="9"/>
        <v>0</v>
      </c>
      <c r="L53" s="98">
        <f t="shared" si="10"/>
        <v>0</v>
      </c>
      <c r="M53" s="99">
        <f t="shared" si="11"/>
        <v>0</v>
      </c>
    </row>
    <row r="54" spans="1:13" ht="12.75">
      <c r="A54" s="130" t="s">
        <v>19</v>
      </c>
      <c r="B54" s="79">
        <v>1</v>
      </c>
      <c r="C54" s="92"/>
      <c r="D54" s="93">
        <f>C54*0.001*C$17</f>
        <v>0</v>
      </c>
      <c r="E54" s="94">
        <v>83</v>
      </c>
      <c r="F54" s="95">
        <f>E54*0.001*C$17</f>
        <v>8.300000000000001E-05</v>
      </c>
      <c r="G54" s="96">
        <v>4.5</v>
      </c>
      <c r="H54" s="97">
        <f t="shared" si="6"/>
        <v>0</v>
      </c>
      <c r="I54" s="98">
        <f>G54*H54</f>
        <v>0</v>
      </c>
      <c r="J54" s="98">
        <f t="shared" si="8"/>
        <v>22.5</v>
      </c>
      <c r="K54" s="95">
        <f t="shared" si="9"/>
        <v>0</v>
      </c>
      <c r="L54" s="98">
        <f t="shared" si="10"/>
        <v>0</v>
      </c>
      <c r="M54" s="99">
        <f t="shared" si="11"/>
        <v>0</v>
      </c>
    </row>
    <row r="55" spans="1:13" ht="12.75">
      <c r="A55" s="131"/>
      <c r="B55" s="79">
        <v>2</v>
      </c>
      <c r="C55" s="92"/>
      <c r="D55" s="100">
        <f>C55*0.001*D$17</f>
        <v>0</v>
      </c>
      <c r="E55" s="94">
        <v>83</v>
      </c>
      <c r="F55" s="95">
        <f>E55*0.001*D$17</f>
        <v>0</v>
      </c>
      <c r="G55" s="96">
        <v>4.5</v>
      </c>
      <c r="H55" s="95">
        <f t="shared" si="6"/>
        <v>0</v>
      </c>
      <c r="I55" s="98">
        <f t="shared" si="7"/>
        <v>0</v>
      </c>
      <c r="J55" s="98">
        <f t="shared" si="8"/>
        <v>22.5</v>
      </c>
      <c r="K55" s="95">
        <f t="shared" si="9"/>
        <v>0</v>
      </c>
      <c r="L55" s="98">
        <f t="shared" si="10"/>
        <v>0</v>
      </c>
      <c r="M55" s="99">
        <f t="shared" si="11"/>
        <v>0</v>
      </c>
    </row>
    <row r="56" spans="1:13" ht="12.75">
      <c r="A56" s="131"/>
      <c r="B56" s="79">
        <v>3</v>
      </c>
      <c r="C56" s="92"/>
      <c r="D56" s="93">
        <f>C56*0.001*E17</f>
        <v>0</v>
      </c>
      <c r="E56" s="94">
        <v>83</v>
      </c>
      <c r="F56" s="95">
        <f>E56*0.001*E17</f>
        <v>0</v>
      </c>
      <c r="G56" s="96">
        <v>4.5</v>
      </c>
      <c r="H56" s="97">
        <f t="shared" si="6"/>
        <v>0</v>
      </c>
      <c r="I56" s="98">
        <f t="shared" si="7"/>
        <v>0</v>
      </c>
      <c r="J56" s="98">
        <f t="shared" si="8"/>
        <v>22.5</v>
      </c>
      <c r="K56" s="95">
        <f t="shared" si="9"/>
        <v>0</v>
      </c>
      <c r="L56" s="98">
        <f t="shared" si="10"/>
        <v>0</v>
      </c>
      <c r="M56" s="99">
        <f t="shared" si="11"/>
        <v>0</v>
      </c>
    </row>
    <row r="57" spans="1:13" ht="12.75">
      <c r="A57" s="131"/>
      <c r="B57" s="79">
        <v>4</v>
      </c>
      <c r="C57" s="92"/>
      <c r="D57" s="93">
        <f>C57*0.001*F17</f>
        <v>0</v>
      </c>
      <c r="E57" s="94">
        <v>83</v>
      </c>
      <c r="F57" s="95">
        <f>E57*0.001*F17</f>
        <v>0</v>
      </c>
      <c r="G57" s="96">
        <v>4.5</v>
      </c>
      <c r="H57" s="97">
        <f t="shared" si="6"/>
        <v>0</v>
      </c>
      <c r="I57" s="98">
        <f t="shared" si="7"/>
        <v>0</v>
      </c>
      <c r="J57" s="98">
        <f t="shared" si="8"/>
        <v>22.5</v>
      </c>
      <c r="K57" s="95">
        <f t="shared" si="9"/>
        <v>0</v>
      </c>
      <c r="L57" s="98">
        <f t="shared" si="10"/>
        <v>0</v>
      </c>
      <c r="M57" s="99">
        <f t="shared" si="11"/>
        <v>0</v>
      </c>
    </row>
    <row r="58" spans="1:13" ht="12.75">
      <c r="A58" s="130" t="s">
        <v>38</v>
      </c>
      <c r="B58" s="79">
        <v>1</v>
      </c>
      <c r="C58" s="92"/>
      <c r="D58" s="93">
        <f>C58*0.001*C$17</f>
        <v>0</v>
      </c>
      <c r="E58" s="101">
        <v>0.15</v>
      </c>
      <c r="F58" s="95">
        <f>E58*0.001*C$17</f>
        <v>1.5E-07</v>
      </c>
      <c r="G58" s="96">
        <v>13775</v>
      </c>
      <c r="H58" s="97">
        <f t="shared" si="6"/>
        <v>0</v>
      </c>
      <c r="I58" s="98">
        <f t="shared" si="7"/>
        <v>0</v>
      </c>
      <c r="J58" s="98">
        <f t="shared" si="8"/>
        <v>68875</v>
      </c>
      <c r="K58" s="95">
        <f t="shared" si="9"/>
        <v>0</v>
      </c>
      <c r="L58" s="98">
        <f t="shared" si="10"/>
        <v>0</v>
      </c>
      <c r="M58" s="99">
        <f t="shared" si="11"/>
        <v>0</v>
      </c>
    </row>
    <row r="59" spans="1:13" ht="12.75">
      <c r="A59" s="131"/>
      <c r="B59" s="79">
        <v>2</v>
      </c>
      <c r="C59" s="92"/>
      <c r="D59" s="100">
        <f>C59*0.001*D$17</f>
        <v>0</v>
      </c>
      <c r="E59" s="101">
        <v>0.15</v>
      </c>
      <c r="F59" s="95">
        <f>E59*0.001*D$17</f>
        <v>0</v>
      </c>
      <c r="G59" s="96">
        <v>13775</v>
      </c>
      <c r="H59" s="95">
        <f t="shared" si="6"/>
        <v>0</v>
      </c>
      <c r="I59" s="98">
        <f t="shared" si="7"/>
        <v>0</v>
      </c>
      <c r="J59" s="98">
        <f t="shared" si="8"/>
        <v>68875</v>
      </c>
      <c r="K59" s="95">
        <f t="shared" si="9"/>
        <v>0</v>
      </c>
      <c r="L59" s="98">
        <f t="shared" si="10"/>
        <v>0</v>
      </c>
      <c r="M59" s="99">
        <f t="shared" si="11"/>
        <v>0</v>
      </c>
    </row>
    <row r="60" spans="1:13" ht="12.75">
      <c r="A60" s="131"/>
      <c r="B60" s="79">
        <v>3</v>
      </c>
      <c r="C60" s="92"/>
      <c r="D60" s="93">
        <f>C60*0.001*E17</f>
        <v>0</v>
      </c>
      <c r="E60" s="101">
        <v>0.15</v>
      </c>
      <c r="F60" s="95">
        <f>E60*0.001*E17</f>
        <v>0</v>
      </c>
      <c r="G60" s="96">
        <v>13775</v>
      </c>
      <c r="H60" s="97">
        <f t="shared" si="6"/>
        <v>0</v>
      </c>
      <c r="I60" s="98">
        <f t="shared" si="7"/>
        <v>0</v>
      </c>
      <c r="J60" s="98">
        <f t="shared" si="8"/>
        <v>68875</v>
      </c>
      <c r="K60" s="95">
        <f t="shared" si="9"/>
        <v>0</v>
      </c>
      <c r="L60" s="98">
        <f t="shared" si="10"/>
        <v>0</v>
      </c>
      <c r="M60" s="99">
        <f t="shared" si="11"/>
        <v>0</v>
      </c>
    </row>
    <row r="61" spans="1:13" ht="12.75">
      <c r="A61" s="131"/>
      <c r="B61" s="79">
        <v>4</v>
      </c>
      <c r="C61" s="92"/>
      <c r="D61" s="93">
        <f>C61*0.001*F17</f>
        <v>0</v>
      </c>
      <c r="E61" s="101">
        <v>0.15</v>
      </c>
      <c r="F61" s="95">
        <f>E61*0.001*F17</f>
        <v>0</v>
      </c>
      <c r="G61" s="96">
        <v>13775</v>
      </c>
      <c r="H61" s="97">
        <f t="shared" si="6"/>
        <v>0</v>
      </c>
      <c r="I61" s="98">
        <f t="shared" si="7"/>
        <v>0</v>
      </c>
      <c r="J61" s="98">
        <f t="shared" si="8"/>
        <v>68875</v>
      </c>
      <c r="K61" s="95">
        <f t="shared" si="9"/>
        <v>0</v>
      </c>
      <c r="L61" s="98">
        <f t="shared" si="10"/>
        <v>0</v>
      </c>
      <c r="M61" s="99">
        <f t="shared" si="11"/>
        <v>0</v>
      </c>
    </row>
    <row r="62" spans="1:13" ht="12.75">
      <c r="A62" s="130" t="s">
        <v>55</v>
      </c>
      <c r="B62" s="79">
        <v>1</v>
      </c>
      <c r="C62" s="92"/>
      <c r="D62" s="93">
        <f>C62*0.001*C17</f>
        <v>0</v>
      </c>
      <c r="E62" s="101">
        <v>0.67</v>
      </c>
      <c r="F62" s="95">
        <f>E62*0.001*C17</f>
        <v>6.7E-07</v>
      </c>
      <c r="G62" s="96">
        <v>2760</v>
      </c>
      <c r="H62" s="97">
        <f t="shared" si="6"/>
        <v>0</v>
      </c>
      <c r="I62" s="98">
        <f t="shared" si="7"/>
        <v>0</v>
      </c>
      <c r="J62" s="98">
        <f t="shared" si="8"/>
        <v>13800</v>
      </c>
      <c r="K62" s="95">
        <f t="shared" si="9"/>
        <v>0</v>
      </c>
      <c r="L62" s="98">
        <f t="shared" si="10"/>
        <v>0</v>
      </c>
      <c r="M62" s="99">
        <f t="shared" si="11"/>
        <v>0</v>
      </c>
    </row>
    <row r="63" spans="1:13" ht="12.75">
      <c r="A63" s="131"/>
      <c r="B63" s="79">
        <v>2</v>
      </c>
      <c r="C63" s="92"/>
      <c r="D63" s="100">
        <f>C63*0.001*D17</f>
        <v>0</v>
      </c>
      <c r="E63" s="101">
        <v>0.67</v>
      </c>
      <c r="F63" s="95">
        <f>E63*0.001*D17</f>
        <v>0</v>
      </c>
      <c r="G63" s="96">
        <v>2760</v>
      </c>
      <c r="H63" s="95">
        <f t="shared" si="6"/>
        <v>0</v>
      </c>
      <c r="I63" s="98">
        <f t="shared" si="7"/>
        <v>0</v>
      </c>
      <c r="J63" s="98">
        <f t="shared" si="8"/>
        <v>13800</v>
      </c>
      <c r="K63" s="95">
        <f t="shared" si="9"/>
        <v>0</v>
      </c>
      <c r="L63" s="98">
        <f t="shared" si="10"/>
        <v>0</v>
      </c>
      <c r="M63" s="99">
        <f t="shared" si="11"/>
        <v>0</v>
      </c>
    </row>
    <row r="64" spans="1:13" ht="12.75">
      <c r="A64" s="131"/>
      <c r="B64" s="79">
        <v>3</v>
      </c>
      <c r="C64" s="92"/>
      <c r="D64" s="93">
        <f>C64*0.001*E17</f>
        <v>0</v>
      </c>
      <c r="E64" s="101">
        <v>0.67</v>
      </c>
      <c r="F64" s="95">
        <f>E64*0.001*E17</f>
        <v>0</v>
      </c>
      <c r="G64" s="96">
        <v>2760</v>
      </c>
      <c r="H64" s="97">
        <f t="shared" si="6"/>
        <v>0</v>
      </c>
      <c r="I64" s="98">
        <f t="shared" si="7"/>
        <v>0</v>
      </c>
      <c r="J64" s="98">
        <f t="shared" si="8"/>
        <v>13800</v>
      </c>
      <c r="K64" s="95">
        <f t="shared" si="9"/>
        <v>0</v>
      </c>
      <c r="L64" s="98">
        <f t="shared" si="10"/>
        <v>0</v>
      </c>
      <c r="M64" s="99">
        <f t="shared" si="11"/>
        <v>0</v>
      </c>
    </row>
    <row r="65" spans="1:13" ht="12.75">
      <c r="A65" s="131"/>
      <c r="B65" s="79">
        <v>4</v>
      </c>
      <c r="C65" s="92"/>
      <c r="D65" s="93">
        <f>C65*0.001*F17</f>
        <v>0</v>
      </c>
      <c r="E65" s="101">
        <v>0.67</v>
      </c>
      <c r="F65" s="95">
        <f>E65*0.001*F17</f>
        <v>0</v>
      </c>
      <c r="G65" s="96">
        <v>2760</v>
      </c>
      <c r="H65" s="97">
        <f t="shared" si="6"/>
        <v>0</v>
      </c>
      <c r="I65" s="98">
        <f t="shared" si="7"/>
        <v>0</v>
      </c>
      <c r="J65" s="98">
        <f t="shared" si="8"/>
        <v>13800</v>
      </c>
      <c r="K65" s="95">
        <f t="shared" si="9"/>
        <v>0</v>
      </c>
      <c r="L65" s="98">
        <f t="shared" si="10"/>
        <v>0</v>
      </c>
      <c r="M65" s="99">
        <f t="shared" si="11"/>
        <v>0</v>
      </c>
    </row>
    <row r="66" spans="1:13" ht="12.75">
      <c r="A66" s="130" t="s">
        <v>56</v>
      </c>
      <c r="B66" s="79">
        <v>1</v>
      </c>
      <c r="C66" s="92"/>
      <c r="D66" s="93">
        <f>C66*0.001*C17</f>
        <v>0</v>
      </c>
      <c r="E66" s="94">
        <v>11</v>
      </c>
      <c r="F66" s="95">
        <f>E66*0.001*C17</f>
        <v>1.1E-05</v>
      </c>
      <c r="G66" s="96">
        <v>4550</v>
      </c>
      <c r="H66" s="97">
        <f t="shared" si="6"/>
        <v>0</v>
      </c>
      <c r="I66" s="98">
        <f t="shared" si="7"/>
        <v>0</v>
      </c>
      <c r="J66" s="98">
        <f t="shared" si="8"/>
        <v>22750</v>
      </c>
      <c r="K66" s="95">
        <f t="shared" si="9"/>
        <v>0</v>
      </c>
      <c r="L66" s="98">
        <f t="shared" si="10"/>
        <v>0</v>
      </c>
      <c r="M66" s="99">
        <f t="shared" si="11"/>
        <v>0</v>
      </c>
    </row>
    <row r="67" spans="1:13" ht="12.75">
      <c r="A67" s="131"/>
      <c r="B67" s="79">
        <v>2</v>
      </c>
      <c r="C67" s="92"/>
      <c r="D67" s="100">
        <f>C67*0.001*D17</f>
        <v>0</v>
      </c>
      <c r="E67" s="94">
        <v>11</v>
      </c>
      <c r="F67" s="95">
        <f>E67*0.001*D17</f>
        <v>0</v>
      </c>
      <c r="G67" s="96">
        <v>4550</v>
      </c>
      <c r="H67" s="95">
        <f t="shared" si="6"/>
        <v>0</v>
      </c>
      <c r="I67" s="98">
        <f t="shared" si="7"/>
        <v>0</v>
      </c>
      <c r="J67" s="98">
        <f t="shared" si="8"/>
        <v>22750</v>
      </c>
      <c r="K67" s="95">
        <f t="shared" si="9"/>
        <v>0</v>
      </c>
      <c r="L67" s="98">
        <f t="shared" si="10"/>
        <v>0</v>
      </c>
      <c r="M67" s="99">
        <f t="shared" si="11"/>
        <v>0</v>
      </c>
    </row>
    <row r="68" spans="1:13" ht="12.75">
      <c r="A68" s="131"/>
      <c r="B68" s="79">
        <v>3</v>
      </c>
      <c r="C68" s="92"/>
      <c r="D68" s="93">
        <f>C68*0.001*E17</f>
        <v>0</v>
      </c>
      <c r="E68" s="94">
        <v>11</v>
      </c>
      <c r="F68" s="95">
        <f>E68*0.001*E17</f>
        <v>0</v>
      </c>
      <c r="G68" s="96">
        <v>4550</v>
      </c>
      <c r="H68" s="97">
        <f t="shared" si="6"/>
        <v>0</v>
      </c>
      <c r="I68" s="98">
        <f t="shared" si="7"/>
        <v>0</v>
      </c>
      <c r="J68" s="98">
        <f t="shared" si="8"/>
        <v>22750</v>
      </c>
      <c r="K68" s="95">
        <f t="shared" si="9"/>
        <v>0</v>
      </c>
      <c r="L68" s="98">
        <f t="shared" si="10"/>
        <v>0</v>
      </c>
      <c r="M68" s="99">
        <f t="shared" si="11"/>
        <v>0</v>
      </c>
    </row>
    <row r="69" spans="1:13" ht="12.75">
      <c r="A69" s="131"/>
      <c r="B69" s="79">
        <v>4</v>
      </c>
      <c r="C69" s="92"/>
      <c r="D69" s="93">
        <f>C69*0.001*F17</f>
        <v>0</v>
      </c>
      <c r="E69" s="94">
        <v>11</v>
      </c>
      <c r="F69" s="95">
        <f>E69*0.001*F17</f>
        <v>0</v>
      </c>
      <c r="G69" s="96">
        <v>4550</v>
      </c>
      <c r="H69" s="97">
        <f t="shared" si="6"/>
        <v>0</v>
      </c>
      <c r="I69" s="98">
        <f t="shared" si="7"/>
        <v>0</v>
      </c>
      <c r="J69" s="98">
        <f t="shared" si="8"/>
        <v>22750</v>
      </c>
      <c r="K69" s="95">
        <f t="shared" si="9"/>
        <v>0</v>
      </c>
      <c r="L69" s="98">
        <f t="shared" si="10"/>
        <v>0</v>
      </c>
      <c r="M69" s="99">
        <f t="shared" si="11"/>
        <v>0</v>
      </c>
    </row>
    <row r="70" spans="1:13" ht="12.75">
      <c r="A70" s="132" t="s">
        <v>63</v>
      </c>
      <c r="B70" s="79">
        <v>1</v>
      </c>
      <c r="C70" s="92"/>
      <c r="D70" s="93">
        <f>C70*C17*0.001</f>
        <v>0</v>
      </c>
      <c r="E70" s="104">
        <f>1/0.326</f>
        <v>3.067484662576687</v>
      </c>
      <c r="F70" s="95">
        <f>E70*C17*0.001</f>
        <v>3.067484662576687E-06</v>
      </c>
      <c r="G70" s="96">
        <v>6890</v>
      </c>
      <c r="H70" s="97">
        <f t="shared" si="6"/>
        <v>0</v>
      </c>
      <c r="I70" s="98">
        <f t="shared" si="7"/>
        <v>0</v>
      </c>
      <c r="J70" s="98">
        <f t="shared" si="8"/>
        <v>34450</v>
      </c>
      <c r="K70" s="95">
        <f>IF(D70-H70&lt;0,0,D70-H70)</f>
        <v>0</v>
      </c>
      <c r="L70" s="98">
        <f t="shared" si="10"/>
        <v>0</v>
      </c>
      <c r="M70" s="99">
        <f t="shared" si="11"/>
        <v>0</v>
      </c>
    </row>
    <row r="71" spans="1:13" ht="12.75">
      <c r="A71" s="132"/>
      <c r="B71" s="79">
        <v>2</v>
      </c>
      <c r="C71" s="92"/>
      <c r="D71" s="93">
        <f>C71*D17*0.001</f>
        <v>0</v>
      </c>
      <c r="E71" s="104">
        <f>1/0.326</f>
        <v>3.067484662576687</v>
      </c>
      <c r="F71" s="95">
        <f>E71*0.001*D17</f>
        <v>0</v>
      </c>
      <c r="G71" s="96">
        <v>6890</v>
      </c>
      <c r="H71" s="95">
        <f t="shared" si="6"/>
        <v>0</v>
      </c>
      <c r="I71" s="98">
        <f t="shared" si="7"/>
        <v>0</v>
      </c>
      <c r="J71" s="98">
        <f t="shared" si="8"/>
        <v>34450</v>
      </c>
      <c r="K71" s="95">
        <f>IF(D71-H71&lt;0,0,D71-H71)</f>
        <v>0</v>
      </c>
      <c r="L71" s="98">
        <f t="shared" si="10"/>
        <v>0</v>
      </c>
      <c r="M71" s="99">
        <f t="shared" si="11"/>
        <v>0</v>
      </c>
    </row>
    <row r="72" spans="1:13" ht="12.75">
      <c r="A72" s="132"/>
      <c r="B72" s="79">
        <v>3</v>
      </c>
      <c r="C72" s="92"/>
      <c r="D72" s="93">
        <f>C72*E17*0.001</f>
        <v>0</v>
      </c>
      <c r="E72" s="104">
        <f>1/0.326</f>
        <v>3.067484662576687</v>
      </c>
      <c r="F72" s="95">
        <f>E72*E17*0.001</f>
        <v>0</v>
      </c>
      <c r="G72" s="96">
        <v>6890</v>
      </c>
      <c r="H72" s="97">
        <f t="shared" si="6"/>
        <v>0</v>
      </c>
      <c r="I72" s="98">
        <f t="shared" si="7"/>
        <v>0</v>
      </c>
      <c r="J72" s="98">
        <f t="shared" si="8"/>
        <v>34450</v>
      </c>
      <c r="K72" s="95">
        <f>IF(D72-H72&lt;0,0,D72-H72)</f>
        <v>0</v>
      </c>
      <c r="L72" s="98">
        <f t="shared" si="10"/>
        <v>0</v>
      </c>
      <c r="M72" s="99">
        <f t="shared" si="11"/>
        <v>0</v>
      </c>
    </row>
    <row r="73" spans="1:13" ht="12.75">
      <c r="A73" s="132"/>
      <c r="B73" s="79">
        <v>4</v>
      </c>
      <c r="C73" s="92"/>
      <c r="D73" s="93">
        <f>C73*F17*0.001</f>
        <v>0</v>
      </c>
      <c r="E73" s="104">
        <f>1/0.326</f>
        <v>3.067484662576687</v>
      </c>
      <c r="F73" s="95">
        <f>E73*F17*0.001</f>
        <v>0</v>
      </c>
      <c r="G73" s="96">
        <v>6890</v>
      </c>
      <c r="H73" s="97">
        <f t="shared" si="6"/>
        <v>0</v>
      </c>
      <c r="I73" s="98">
        <f t="shared" si="7"/>
        <v>0</v>
      </c>
      <c r="J73" s="98">
        <f t="shared" si="8"/>
        <v>34450</v>
      </c>
      <c r="K73" s="95">
        <f>IF(D73-H73&lt;0,0,D73-H73)</f>
        <v>0</v>
      </c>
      <c r="L73" s="98">
        <f t="shared" si="10"/>
        <v>0</v>
      </c>
      <c r="M73" s="99">
        <f t="shared" si="11"/>
        <v>0</v>
      </c>
    </row>
    <row r="74" spans="1:13" ht="15.75">
      <c r="A74" s="106" t="s">
        <v>0</v>
      </c>
      <c r="B74" s="106"/>
      <c r="C74" s="107"/>
      <c r="D74" s="108"/>
      <c r="E74" s="109"/>
      <c r="F74" s="109"/>
      <c r="G74" s="110"/>
      <c r="H74" s="111"/>
      <c r="I74" s="112"/>
      <c r="J74" s="113"/>
      <c r="K74" s="114"/>
      <c r="L74" s="112"/>
      <c r="M74" s="115">
        <f>SUM(M25:M44)+SUM(M46:M73)</f>
        <v>0</v>
      </c>
    </row>
    <row r="75" spans="1:12" ht="15">
      <c r="A75" s="42"/>
      <c r="B75" s="12"/>
      <c r="C75" s="17"/>
      <c r="D75" s="13"/>
      <c r="E75" s="14"/>
      <c r="F75" s="14"/>
      <c r="G75" s="15"/>
      <c r="H75" s="16"/>
      <c r="I75" s="18"/>
      <c r="J75" s="19"/>
      <c r="K75" s="20"/>
      <c r="L75" s="18"/>
    </row>
    <row r="76" spans="1:12" ht="15">
      <c r="A76" s="80" t="s">
        <v>72</v>
      </c>
      <c r="G76" s="15"/>
      <c r="H76" s="16"/>
      <c r="I76" s="18"/>
      <c r="J76" s="19"/>
      <c r="K76" s="20"/>
      <c r="L76" s="18"/>
    </row>
    <row r="77" spans="1:12" ht="16.5" customHeight="1">
      <c r="A77" s="80" t="s">
        <v>73</v>
      </c>
      <c r="D77" s="78">
        <v>0</v>
      </c>
      <c r="E77" t="s">
        <v>45</v>
      </c>
      <c r="F77" s="105">
        <f>G17/0.001</f>
        <v>1</v>
      </c>
      <c r="G77" t="s">
        <v>43</v>
      </c>
      <c r="H77" s="23">
        <f>D77*F77</f>
        <v>0</v>
      </c>
      <c r="I77" s="22" t="s">
        <v>44</v>
      </c>
      <c r="J77" s="7"/>
      <c r="K77" s="6"/>
      <c r="L77" s="8"/>
    </row>
    <row r="78" spans="6:12" ht="13.5" customHeight="1">
      <c r="F78" s="4"/>
      <c r="G78" s="5"/>
      <c r="H78" s="6"/>
      <c r="I78" s="43"/>
      <c r="J78" s="7"/>
      <c r="K78" s="6"/>
      <c r="L78" s="8"/>
    </row>
    <row r="79" spans="1:12" ht="12" customHeight="1">
      <c r="A79" t="s">
        <v>58</v>
      </c>
      <c r="G79" s="9"/>
      <c r="H79" s="10"/>
      <c r="I79" s="9"/>
      <c r="J79" s="9"/>
      <c r="K79" s="10"/>
      <c r="L79" s="9"/>
    </row>
    <row r="80" spans="1:12" ht="15.75">
      <c r="A80" s="80" t="s">
        <v>74</v>
      </c>
      <c r="E80" s="27">
        <f>M74-H77</f>
        <v>0</v>
      </c>
      <c r="F80" s="22" t="s">
        <v>44</v>
      </c>
      <c r="G80" s="9" t="s">
        <v>57</v>
      </c>
      <c r="H80" s="70">
        <f>(E80*0.18)+E80</f>
        <v>0</v>
      </c>
      <c r="L80" s="44"/>
    </row>
    <row r="82" spans="1:13" ht="12.75">
      <c r="A82" s="80" t="s">
        <v>46</v>
      </c>
      <c r="B82" s="128"/>
      <c r="C82" s="128"/>
      <c r="D82" s="128"/>
      <c r="E82" s="128"/>
      <c r="G82" s="128"/>
      <c r="H82" s="128"/>
      <c r="J82" s="128"/>
      <c r="K82" s="128"/>
      <c r="L82" s="128"/>
      <c r="M82" s="128"/>
    </row>
    <row r="83" spans="2:13" ht="12.75">
      <c r="B83" s="133" t="s">
        <v>84</v>
      </c>
      <c r="C83" s="133"/>
      <c r="D83" s="133"/>
      <c r="E83" s="133"/>
      <c r="G83" s="127" t="s">
        <v>48</v>
      </c>
      <c r="H83" s="127"/>
      <c r="J83" s="127" t="s">
        <v>54</v>
      </c>
      <c r="K83" s="127"/>
      <c r="L83" s="127"/>
      <c r="M83" s="127"/>
    </row>
    <row r="84" spans="3:13" ht="12.75">
      <c r="C84" s="1"/>
      <c r="D84" s="1"/>
      <c r="E84" s="1"/>
      <c r="G84" s="1"/>
      <c r="H84" s="1"/>
      <c r="J84" s="129"/>
      <c r="K84" s="129"/>
      <c r="L84" s="1"/>
      <c r="M84" s="1"/>
    </row>
    <row r="85" ht="12.75">
      <c r="A85" t="s">
        <v>49</v>
      </c>
    </row>
    <row r="86" spans="1:13" ht="22.5" customHeight="1">
      <c r="A86" s="126" t="s">
        <v>82</v>
      </c>
      <c r="B86" s="128"/>
      <c r="C86" s="128"/>
      <c r="D86" s="28"/>
      <c r="E86" s="128"/>
      <c r="F86" s="128"/>
      <c r="H86" s="126" t="s">
        <v>85</v>
      </c>
      <c r="I86" s="128"/>
      <c r="J86" s="128"/>
      <c r="K86" s="128"/>
      <c r="M86" s="124" t="s">
        <v>81</v>
      </c>
    </row>
    <row r="87" spans="1:13" ht="12.75">
      <c r="A87" s="127" t="s">
        <v>47</v>
      </c>
      <c r="B87" s="127"/>
      <c r="C87" s="127"/>
      <c r="D87" s="29"/>
      <c r="E87" s="127" t="s">
        <v>48</v>
      </c>
      <c r="F87" s="127"/>
      <c r="H87" s="127" t="s">
        <v>54</v>
      </c>
      <c r="I87" s="127"/>
      <c r="J87" s="127"/>
      <c r="K87" s="127"/>
      <c r="M87" s="125" t="s">
        <v>83</v>
      </c>
    </row>
    <row r="89" spans="1:13" ht="12.75">
      <c r="A89" s="126" t="s">
        <v>67</v>
      </c>
      <c r="B89" s="128"/>
      <c r="C89" s="128"/>
      <c r="D89" s="28"/>
      <c r="E89" s="128"/>
      <c r="F89" s="128"/>
      <c r="H89" s="128" t="s">
        <v>53</v>
      </c>
      <c r="I89" s="128"/>
      <c r="J89" s="128"/>
      <c r="K89" s="128"/>
      <c r="M89" s="124" t="s">
        <v>68</v>
      </c>
    </row>
    <row r="90" spans="1:13" ht="12.75">
      <c r="A90" s="127" t="s">
        <v>47</v>
      </c>
      <c r="B90" s="127"/>
      <c r="C90" s="127"/>
      <c r="D90" s="29"/>
      <c r="E90" s="127" t="s">
        <v>48</v>
      </c>
      <c r="F90" s="127"/>
      <c r="H90" s="127" t="s">
        <v>54</v>
      </c>
      <c r="I90" s="127"/>
      <c r="J90" s="127"/>
      <c r="K90" s="127"/>
      <c r="M90" s="125" t="s">
        <v>83</v>
      </c>
    </row>
    <row r="92" spans="1:2" ht="12.75">
      <c r="A92" s="126" t="s">
        <v>68</v>
      </c>
      <c r="B92" s="126"/>
    </row>
    <row r="93" spans="1:2" ht="12.75">
      <c r="A93" s="127" t="s">
        <v>50</v>
      </c>
      <c r="B93" s="127"/>
    </row>
  </sheetData>
  <sheetProtection/>
  <mergeCells count="51">
    <mergeCell ref="J1:K1"/>
    <mergeCell ref="C5:D5"/>
    <mergeCell ref="A8:M8"/>
    <mergeCell ref="A9:M9"/>
    <mergeCell ref="A10:M10"/>
    <mergeCell ref="A11:M11"/>
    <mergeCell ref="A12:M12"/>
    <mergeCell ref="A14:B17"/>
    <mergeCell ref="C14:G14"/>
    <mergeCell ref="G15:G16"/>
    <mergeCell ref="B19:B23"/>
    <mergeCell ref="C19:D19"/>
    <mergeCell ref="E19:F19"/>
    <mergeCell ref="G19:M19"/>
    <mergeCell ref="G20:I20"/>
    <mergeCell ref="J20:L20"/>
    <mergeCell ref="G21:I21"/>
    <mergeCell ref="J21:L21"/>
    <mergeCell ref="A25:A28"/>
    <mergeCell ref="A29:A32"/>
    <mergeCell ref="A33:A36"/>
    <mergeCell ref="A37:A40"/>
    <mergeCell ref="A41:A44"/>
    <mergeCell ref="A46:A49"/>
    <mergeCell ref="A50:A53"/>
    <mergeCell ref="A54:A57"/>
    <mergeCell ref="A58:A61"/>
    <mergeCell ref="A62:A65"/>
    <mergeCell ref="A66:A69"/>
    <mergeCell ref="A70:A73"/>
    <mergeCell ref="B82:E82"/>
    <mergeCell ref="G82:H82"/>
    <mergeCell ref="J82:M82"/>
    <mergeCell ref="B83:E83"/>
    <mergeCell ref="G83:H83"/>
    <mergeCell ref="J83:M83"/>
    <mergeCell ref="J84:K84"/>
    <mergeCell ref="A86:C86"/>
    <mergeCell ref="E86:F86"/>
    <mergeCell ref="H86:K86"/>
    <mergeCell ref="A87:C87"/>
    <mergeCell ref="E87:F87"/>
    <mergeCell ref="H87:K87"/>
    <mergeCell ref="A92:B92"/>
    <mergeCell ref="A93:B93"/>
    <mergeCell ref="A89:C89"/>
    <mergeCell ref="E89:F89"/>
    <mergeCell ref="H89:K89"/>
    <mergeCell ref="A90:C90"/>
    <mergeCell ref="E90:F90"/>
    <mergeCell ref="H90:K90"/>
  </mergeCells>
  <printOptions/>
  <pageMargins left="0.984251968503937" right="0" top="0.7480314960629921" bottom="0.15748031496062992" header="0.15748031496062992" footer="0.15748031496062992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view="pageBreakPreview" zoomScale="110" zoomScaleNormal="90" zoomScaleSheetLayoutView="110" zoomScalePageLayoutView="0" workbookViewId="0" topLeftCell="A38">
      <selection activeCell="C46" sqref="C46:C73"/>
    </sheetView>
  </sheetViews>
  <sheetFormatPr defaultColWidth="9.33203125" defaultRowHeight="12.75"/>
  <cols>
    <col min="1" max="1" width="22.66015625" style="0" customWidth="1"/>
    <col min="2" max="2" width="13.5" style="0" customWidth="1"/>
    <col min="3" max="3" width="11.83203125" style="0" customWidth="1"/>
    <col min="4" max="4" width="13.5" style="0" customWidth="1"/>
    <col min="5" max="5" width="13.33203125" style="0" customWidth="1"/>
    <col min="6" max="6" width="13.5" style="0" customWidth="1"/>
    <col min="7" max="7" width="14.66015625" style="0" customWidth="1"/>
    <col min="8" max="8" width="14.5" style="0" bestFit="1" customWidth="1"/>
    <col min="9" max="9" width="12.33203125" style="0" customWidth="1"/>
    <col min="10" max="10" width="11.5" style="0" bestFit="1" customWidth="1"/>
    <col min="11" max="11" width="10.83203125" style="0" customWidth="1"/>
    <col min="12" max="12" width="13.66015625" style="0" customWidth="1"/>
    <col min="13" max="13" width="12.5" style="0" customWidth="1"/>
  </cols>
  <sheetData>
    <row r="1" spans="1:11" ht="15.75">
      <c r="A1" s="26" t="s">
        <v>51</v>
      </c>
      <c r="J1" s="161" t="s">
        <v>52</v>
      </c>
      <c r="K1" s="161"/>
    </row>
    <row r="3" spans="1:13" ht="15.75">
      <c r="A3" s="77" t="s">
        <v>79</v>
      </c>
      <c r="B3" s="77"/>
      <c r="C3" s="77"/>
      <c r="E3" s="2"/>
      <c r="F3" s="2"/>
      <c r="G3" s="2"/>
      <c r="H3" s="2"/>
      <c r="J3" s="77" t="s">
        <v>70</v>
      </c>
      <c r="K3" s="2"/>
      <c r="L3" s="24"/>
      <c r="M3" s="21"/>
    </row>
    <row r="4" spans="1:12" ht="15.75">
      <c r="A4" s="77"/>
      <c r="B4" s="77"/>
      <c r="C4" s="77"/>
      <c r="E4" s="2"/>
      <c r="F4" s="2"/>
      <c r="G4" s="2"/>
      <c r="H4" s="2"/>
      <c r="J4" s="76"/>
      <c r="K4" s="76"/>
      <c r="L4" s="76"/>
    </row>
    <row r="5" spans="1:13" ht="21" customHeight="1">
      <c r="A5" s="103"/>
      <c r="B5" s="21"/>
      <c r="C5" s="162" t="s">
        <v>71</v>
      </c>
      <c r="D5" s="162"/>
      <c r="E5" s="2"/>
      <c r="F5" s="2"/>
      <c r="G5" s="2"/>
      <c r="H5" s="2"/>
      <c r="I5" s="55"/>
      <c r="J5" s="24"/>
      <c r="K5" s="24"/>
      <c r="L5" s="24"/>
      <c r="M5" s="103"/>
    </row>
    <row r="6" spans="1:12" ht="15.75">
      <c r="A6" s="116" t="s">
        <v>75</v>
      </c>
      <c r="J6" s="80" t="s">
        <v>75</v>
      </c>
      <c r="L6" s="117" t="s">
        <v>76</v>
      </c>
    </row>
    <row r="7" spans="1:12" ht="15.75">
      <c r="A7" s="116"/>
      <c r="J7" s="80"/>
      <c r="L7" s="117"/>
    </row>
    <row r="8" spans="1:13" ht="20.25">
      <c r="A8" s="163" t="s">
        <v>59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</row>
    <row r="9" spans="1:13" ht="20.25">
      <c r="A9" s="164" t="s">
        <v>80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</row>
    <row r="10" spans="1:13" s="102" customFormat="1" ht="12.75">
      <c r="A10" s="165" t="s">
        <v>69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</row>
    <row r="11" spans="1:13" ht="20.25">
      <c r="A11" s="163" t="s">
        <v>87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</row>
    <row r="12" spans="1:13" ht="18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</row>
    <row r="13" spans="1:13" ht="13.5" customHeight="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</row>
    <row r="14" spans="1:12" ht="15.75" customHeight="1">
      <c r="A14" s="140" t="s">
        <v>78</v>
      </c>
      <c r="B14" s="141"/>
      <c r="C14" s="146" t="s">
        <v>77</v>
      </c>
      <c r="D14" s="147"/>
      <c r="E14" s="147"/>
      <c r="F14" s="147"/>
      <c r="G14" s="148"/>
      <c r="H14" s="84"/>
      <c r="I14" s="84"/>
      <c r="J14" s="84"/>
      <c r="K14" s="30"/>
      <c r="L14" s="11"/>
    </row>
    <row r="15" spans="1:12" ht="16.5" customHeight="1">
      <c r="A15" s="142"/>
      <c r="B15" s="143"/>
      <c r="C15" s="90">
        <v>1</v>
      </c>
      <c r="D15" s="90">
        <v>2</v>
      </c>
      <c r="E15" s="90">
        <v>3</v>
      </c>
      <c r="F15" s="90">
        <v>4</v>
      </c>
      <c r="G15" s="149" t="s">
        <v>21</v>
      </c>
      <c r="H15" s="84"/>
      <c r="I15" s="84"/>
      <c r="J15" s="84"/>
      <c r="K15" s="30"/>
      <c r="L15" s="11"/>
    </row>
    <row r="16" spans="1:12" ht="39" customHeight="1">
      <c r="A16" s="142"/>
      <c r="B16" s="143"/>
      <c r="C16" s="89" t="s">
        <v>66</v>
      </c>
      <c r="D16" s="89"/>
      <c r="E16" s="89"/>
      <c r="F16" s="89"/>
      <c r="G16" s="150"/>
      <c r="H16" s="85"/>
      <c r="I16" s="85"/>
      <c r="J16" s="86"/>
      <c r="K16" s="32"/>
      <c r="L16" s="32"/>
    </row>
    <row r="17" spans="1:12" ht="15" customHeight="1">
      <c r="A17" s="144"/>
      <c r="B17" s="145"/>
      <c r="C17" s="45">
        <v>0.001</v>
      </c>
      <c r="D17" s="45"/>
      <c r="E17" s="45"/>
      <c r="F17" s="45"/>
      <c r="G17" s="91">
        <f>C17+D17+E17+F17</f>
        <v>0.001</v>
      </c>
      <c r="H17" s="87"/>
      <c r="I17" s="87"/>
      <c r="J17" s="32"/>
      <c r="K17" s="32"/>
      <c r="L17" s="75"/>
    </row>
    <row r="18" spans="1:13" ht="12.75">
      <c r="A18" s="56"/>
      <c r="B18" s="56"/>
      <c r="C18" s="56"/>
      <c r="D18" s="56"/>
      <c r="E18" s="56"/>
      <c r="F18" s="56"/>
      <c r="G18" s="56"/>
      <c r="H18" s="57"/>
      <c r="I18" s="56"/>
      <c r="J18" s="56"/>
      <c r="K18" s="57"/>
      <c r="L18" s="56"/>
      <c r="M18" s="21"/>
    </row>
    <row r="19" spans="1:13" ht="13.5" customHeight="1">
      <c r="A19" s="61"/>
      <c r="B19" s="151" t="s">
        <v>23</v>
      </c>
      <c r="C19" s="154" t="s">
        <v>26</v>
      </c>
      <c r="D19" s="155"/>
      <c r="E19" s="156" t="s">
        <v>6</v>
      </c>
      <c r="F19" s="157"/>
      <c r="G19" s="154" t="s">
        <v>20</v>
      </c>
      <c r="H19" s="158"/>
      <c r="I19" s="158"/>
      <c r="J19" s="158"/>
      <c r="K19" s="158"/>
      <c r="L19" s="158"/>
      <c r="M19" s="158"/>
    </row>
    <row r="20" spans="1:13" ht="13.5" customHeight="1">
      <c r="A20" s="62"/>
      <c r="B20" s="152"/>
      <c r="C20" s="31"/>
      <c r="D20" s="33" t="s">
        <v>2</v>
      </c>
      <c r="E20" s="34" t="s">
        <v>30</v>
      </c>
      <c r="F20" s="35" t="s">
        <v>32</v>
      </c>
      <c r="G20" s="159" t="s">
        <v>27</v>
      </c>
      <c r="H20" s="160"/>
      <c r="I20" s="160"/>
      <c r="J20" s="159" t="s">
        <v>60</v>
      </c>
      <c r="K20" s="160"/>
      <c r="L20" s="160"/>
      <c r="M20" s="31" t="s">
        <v>41</v>
      </c>
    </row>
    <row r="21" spans="1:13" ht="14.25" customHeight="1">
      <c r="A21" s="31" t="s">
        <v>1</v>
      </c>
      <c r="B21" s="152"/>
      <c r="C21" s="37" t="s">
        <v>22</v>
      </c>
      <c r="D21" s="33" t="s">
        <v>37</v>
      </c>
      <c r="E21" s="31" t="s">
        <v>24</v>
      </c>
      <c r="F21" s="38" t="s">
        <v>33</v>
      </c>
      <c r="G21" s="134" t="s">
        <v>28</v>
      </c>
      <c r="H21" s="135"/>
      <c r="I21" s="135"/>
      <c r="J21" s="136" t="s">
        <v>29</v>
      </c>
      <c r="K21" s="137"/>
      <c r="L21" s="138"/>
      <c r="M21" s="31" t="s">
        <v>39</v>
      </c>
    </row>
    <row r="22" spans="1:13" ht="12.75">
      <c r="A22" s="31" t="s">
        <v>3</v>
      </c>
      <c r="B22" s="152"/>
      <c r="C22" s="39" t="s">
        <v>62</v>
      </c>
      <c r="D22" s="33" t="s">
        <v>33</v>
      </c>
      <c r="E22" s="31" t="s">
        <v>31</v>
      </c>
      <c r="F22" s="35" t="s">
        <v>25</v>
      </c>
      <c r="G22" s="39" t="s">
        <v>6</v>
      </c>
      <c r="H22" s="36" t="s">
        <v>7</v>
      </c>
      <c r="I22" s="40" t="s">
        <v>8</v>
      </c>
      <c r="J22" s="39" t="s">
        <v>6</v>
      </c>
      <c r="K22" s="41" t="s">
        <v>9</v>
      </c>
      <c r="L22" s="33" t="s">
        <v>10</v>
      </c>
      <c r="M22" s="31" t="s">
        <v>42</v>
      </c>
    </row>
    <row r="23" spans="1:13" ht="12.75">
      <c r="A23" s="63" t="s">
        <v>11</v>
      </c>
      <c r="B23" s="153"/>
      <c r="C23" s="64" t="s">
        <v>12</v>
      </c>
      <c r="D23" s="25" t="s">
        <v>13</v>
      </c>
      <c r="E23" s="65" t="s">
        <v>4</v>
      </c>
      <c r="F23" s="66"/>
      <c r="G23" s="64" t="s">
        <v>14</v>
      </c>
      <c r="H23" s="67" t="s">
        <v>13</v>
      </c>
      <c r="I23" s="68" t="s">
        <v>15</v>
      </c>
      <c r="J23" s="64" t="s">
        <v>14</v>
      </c>
      <c r="K23" s="69" t="s">
        <v>5</v>
      </c>
      <c r="L23" s="25" t="s">
        <v>14</v>
      </c>
      <c r="M23" s="65" t="s">
        <v>40</v>
      </c>
    </row>
    <row r="24" spans="1:13" ht="18" customHeight="1">
      <c r="A24" s="58">
        <v>1</v>
      </c>
      <c r="B24" s="31">
        <v>2</v>
      </c>
      <c r="C24" s="31">
        <v>3</v>
      </c>
      <c r="D24" s="31">
        <v>4</v>
      </c>
      <c r="E24" s="31">
        <v>5</v>
      </c>
      <c r="F24" s="31">
        <v>6</v>
      </c>
      <c r="G24" s="31">
        <v>7</v>
      </c>
      <c r="H24" s="59">
        <v>8</v>
      </c>
      <c r="I24" s="31">
        <v>9</v>
      </c>
      <c r="J24" s="31">
        <v>10</v>
      </c>
      <c r="K24" s="59">
        <v>11</v>
      </c>
      <c r="L24" s="31">
        <v>12</v>
      </c>
      <c r="M24" s="60">
        <v>13</v>
      </c>
    </row>
    <row r="25" spans="1:13" ht="12.75">
      <c r="A25" s="130" t="s">
        <v>16</v>
      </c>
      <c r="B25" s="79">
        <v>1</v>
      </c>
      <c r="C25" s="92"/>
      <c r="D25" s="93">
        <f>C25*0.001*C17</f>
        <v>0</v>
      </c>
      <c r="E25" s="94">
        <v>94</v>
      </c>
      <c r="F25" s="95">
        <f>E25*0.001*C17</f>
        <v>9.400000000000001E-05</v>
      </c>
      <c r="G25" s="96">
        <v>1830</v>
      </c>
      <c r="H25" s="97">
        <f aca="true" t="shared" si="0" ref="H25:H44">IF(F25&gt;D25,D25,F25)</f>
        <v>0</v>
      </c>
      <c r="I25" s="98">
        <f aca="true" t="shared" si="1" ref="I25:I44">G25*H25</f>
        <v>0</v>
      </c>
      <c r="J25" s="98">
        <f aca="true" t="shared" si="2" ref="J25:J44">G25*5</f>
        <v>9150</v>
      </c>
      <c r="K25" s="95">
        <f aca="true" t="shared" si="3" ref="K25:K44">IF(D25-H25&lt;0,0,D25-H25)</f>
        <v>0</v>
      </c>
      <c r="L25" s="98">
        <f aca="true" t="shared" si="4" ref="L25:L44">K25*J25</f>
        <v>0</v>
      </c>
      <c r="M25" s="99">
        <f aca="true" t="shared" si="5" ref="M25:M44">I25+L25</f>
        <v>0</v>
      </c>
    </row>
    <row r="26" spans="1:13" ht="12.75">
      <c r="A26" s="131"/>
      <c r="B26" s="79">
        <v>2</v>
      </c>
      <c r="C26" s="92"/>
      <c r="D26" s="100">
        <f>C26*0.001*D17</f>
        <v>0</v>
      </c>
      <c r="E26" s="94">
        <v>94</v>
      </c>
      <c r="F26" s="95">
        <f>E26*0.001*D17</f>
        <v>0</v>
      </c>
      <c r="G26" s="96">
        <v>1830</v>
      </c>
      <c r="H26" s="95">
        <f t="shared" si="0"/>
        <v>0</v>
      </c>
      <c r="I26" s="98">
        <f t="shared" si="1"/>
        <v>0</v>
      </c>
      <c r="J26" s="98">
        <f t="shared" si="2"/>
        <v>9150</v>
      </c>
      <c r="K26" s="95">
        <f t="shared" si="3"/>
        <v>0</v>
      </c>
      <c r="L26" s="98">
        <f t="shared" si="4"/>
        <v>0</v>
      </c>
      <c r="M26" s="99">
        <f t="shared" si="5"/>
        <v>0</v>
      </c>
    </row>
    <row r="27" spans="1:14" ht="12.75">
      <c r="A27" s="131"/>
      <c r="B27" s="79">
        <v>3</v>
      </c>
      <c r="C27" s="92"/>
      <c r="D27" s="93">
        <f>C27*0.001*E17</f>
        <v>0</v>
      </c>
      <c r="E27" s="94">
        <v>94</v>
      </c>
      <c r="F27" s="95">
        <f>E27*0.001*E17</f>
        <v>0</v>
      </c>
      <c r="G27" s="96">
        <v>1830</v>
      </c>
      <c r="H27" s="97">
        <f t="shared" si="0"/>
        <v>0</v>
      </c>
      <c r="I27" s="98">
        <f t="shared" si="1"/>
        <v>0</v>
      </c>
      <c r="J27" s="98">
        <f t="shared" si="2"/>
        <v>9150</v>
      </c>
      <c r="K27" s="95">
        <f t="shared" si="3"/>
        <v>0</v>
      </c>
      <c r="L27" s="98">
        <f t="shared" si="4"/>
        <v>0</v>
      </c>
      <c r="M27" s="99">
        <f t="shared" si="5"/>
        <v>0</v>
      </c>
      <c r="N27" s="3"/>
    </row>
    <row r="28" spans="1:14" ht="12.75">
      <c r="A28" s="131"/>
      <c r="B28" s="79">
        <v>4</v>
      </c>
      <c r="C28" s="92"/>
      <c r="D28" s="93">
        <f>C28*0.001*F17</f>
        <v>0</v>
      </c>
      <c r="E28" s="94">
        <v>94</v>
      </c>
      <c r="F28" s="95">
        <f>E28*0.001*F17</f>
        <v>0</v>
      </c>
      <c r="G28" s="96">
        <v>1830</v>
      </c>
      <c r="H28" s="97">
        <f t="shared" si="0"/>
        <v>0</v>
      </c>
      <c r="I28" s="98">
        <f t="shared" si="1"/>
        <v>0</v>
      </c>
      <c r="J28" s="98">
        <f t="shared" si="2"/>
        <v>9150</v>
      </c>
      <c r="K28" s="95">
        <f t="shared" si="3"/>
        <v>0</v>
      </c>
      <c r="L28" s="98">
        <f t="shared" si="4"/>
        <v>0</v>
      </c>
      <c r="M28" s="99">
        <f t="shared" si="5"/>
        <v>0</v>
      </c>
      <c r="N28" s="3"/>
    </row>
    <row r="29" spans="1:13" ht="12.75">
      <c r="A29" s="130" t="s">
        <v>17</v>
      </c>
      <c r="B29" s="79">
        <v>1</v>
      </c>
      <c r="C29" s="92"/>
      <c r="D29" s="93">
        <f>C29*0.001*C17</f>
        <v>0</v>
      </c>
      <c r="E29" s="94">
        <v>136</v>
      </c>
      <c r="F29" s="95">
        <f>E29*0.001*C$17</f>
        <v>0.00013600000000000003</v>
      </c>
      <c r="G29" s="96">
        <v>455</v>
      </c>
      <c r="H29" s="97">
        <f t="shared" si="0"/>
        <v>0</v>
      </c>
      <c r="I29" s="98">
        <f t="shared" si="1"/>
        <v>0</v>
      </c>
      <c r="J29" s="98">
        <f t="shared" si="2"/>
        <v>2275</v>
      </c>
      <c r="K29" s="95">
        <f t="shared" si="3"/>
        <v>0</v>
      </c>
      <c r="L29" s="98">
        <f t="shared" si="4"/>
        <v>0</v>
      </c>
      <c r="M29" s="99">
        <f t="shared" si="5"/>
        <v>0</v>
      </c>
    </row>
    <row r="30" spans="1:14" ht="12.75">
      <c r="A30" s="131"/>
      <c r="B30" s="79">
        <v>2</v>
      </c>
      <c r="C30" s="92"/>
      <c r="D30" s="100">
        <f>C30*0.001*D17</f>
        <v>0</v>
      </c>
      <c r="E30" s="94">
        <v>136</v>
      </c>
      <c r="F30" s="95">
        <f>E30*0.001*D$17</f>
        <v>0</v>
      </c>
      <c r="G30" s="96">
        <v>455</v>
      </c>
      <c r="H30" s="95">
        <f t="shared" si="0"/>
        <v>0</v>
      </c>
      <c r="I30" s="98">
        <f t="shared" si="1"/>
        <v>0</v>
      </c>
      <c r="J30" s="98">
        <f t="shared" si="2"/>
        <v>2275</v>
      </c>
      <c r="K30" s="95">
        <f t="shared" si="3"/>
        <v>0</v>
      </c>
      <c r="L30" s="98">
        <f t="shared" si="4"/>
        <v>0</v>
      </c>
      <c r="M30" s="99">
        <f t="shared" si="5"/>
        <v>0</v>
      </c>
      <c r="N30" s="3"/>
    </row>
    <row r="31" spans="1:14" ht="12.75">
      <c r="A31" s="131"/>
      <c r="B31" s="79">
        <v>3</v>
      </c>
      <c r="C31" s="92"/>
      <c r="D31" s="93">
        <f>C31*0.001*E17</f>
        <v>0</v>
      </c>
      <c r="E31" s="94">
        <v>136</v>
      </c>
      <c r="F31" s="95">
        <f>E31*0.001*E17</f>
        <v>0</v>
      </c>
      <c r="G31" s="96">
        <v>455</v>
      </c>
      <c r="H31" s="97">
        <f t="shared" si="0"/>
        <v>0</v>
      </c>
      <c r="I31" s="98">
        <f t="shared" si="1"/>
        <v>0</v>
      </c>
      <c r="J31" s="98">
        <f t="shared" si="2"/>
        <v>2275</v>
      </c>
      <c r="K31" s="95">
        <f t="shared" si="3"/>
        <v>0</v>
      </c>
      <c r="L31" s="98">
        <f t="shared" si="4"/>
        <v>0</v>
      </c>
      <c r="M31" s="99">
        <f t="shared" si="5"/>
        <v>0</v>
      </c>
      <c r="N31" s="3"/>
    </row>
    <row r="32" spans="1:14" ht="12.75">
      <c r="A32" s="131"/>
      <c r="B32" s="79">
        <v>4</v>
      </c>
      <c r="C32" s="92"/>
      <c r="D32" s="93">
        <f>C32*0.001*F17</f>
        <v>0</v>
      </c>
      <c r="E32" s="94">
        <v>136</v>
      </c>
      <c r="F32" s="95">
        <f>E32*0.001*F17</f>
        <v>0</v>
      </c>
      <c r="G32" s="96">
        <v>455</v>
      </c>
      <c r="H32" s="97">
        <f t="shared" si="0"/>
        <v>0</v>
      </c>
      <c r="I32" s="98">
        <f t="shared" si="1"/>
        <v>0</v>
      </c>
      <c r="J32" s="98">
        <f t="shared" si="2"/>
        <v>2275</v>
      </c>
      <c r="K32" s="95">
        <f t="shared" si="3"/>
        <v>0</v>
      </c>
      <c r="L32" s="98">
        <f t="shared" si="4"/>
        <v>0</v>
      </c>
      <c r="M32" s="99">
        <f t="shared" si="5"/>
        <v>0</v>
      </c>
      <c r="N32" s="3"/>
    </row>
    <row r="33" spans="1:13" ht="12.75">
      <c r="A33" s="130" t="s">
        <v>34</v>
      </c>
      <c r="B33" s="79">
        <v>1</v>
      </c>
      <c r="C33" s="92"/>
      <c r="D33" s="93">
        <f>C33*0.001*C$17</f>
        <v>0</v>
      </c>
      <c r="E33" s="94">
        <v>176</v>
      </c>
      <c r="F33" s="95">
        <f>E33*0.001*C$17</f>
        <v>0.000176</v>
      </c>
      <c r="G33" s="96">
        <v>0</v>
      </c>
      <c r="H33" s="97">
        <f t="shared" si="0"/>
        <v>0</v>
      </c>
      <c r="I33" s="98">
        <f t="shared" si="1"/>
        <v>0</v>
      </c>
      <c r="J33" s="98">
        <f t="shared" si="2"/>
        <v>0</v>
      </c>
      <c r="K33" s="95">
        <f t="shared" si="3"/>
        <v>0</v>
      </c>
      <c r="L33" s="98">
        <f t="shared" si="4"/>
        <v>0</v>
      </c>
      <c r="M33" s="99">
        <f t="shared" si="5"/>
        <v>0</v>
      </c>
    </row>
    <row r="34" spans="1:13" ht="12.75">
      <c r="A34" s="131"/>
      <c r="B34" s="79">
        <v>2</v>
      </c>
      <c r="C34" s="92"/>
      <c r="D34" s="100">
        <f>C34*0.001*D$17</f>
        <v>0</v>
      </c>
      <c r="E34" s="94">
        <v>176</v>
      </c>
      <c r="F34" s="95">
        <f>E34*0.001*D$17</f>
        <v>0</v>
      </c>
      <c r="G34" s="96">
        <v>0</v>
      </c>
      <c r="H34" s="95">
        <f t="shared" si="0"/>
        <v>0</v>
      </c>
      <c r="I34" s="98">
        <f t="shared" si="1"/>
        <v>0</v>
      </c>
      <c r="J34" s="98">
        <f t="shared" si="2"/>
        <v>0</v>
      </c>
      <c r="K34" s="95">
        <f t="shared" si="3"/>
        <v>0</v>
      </c>
      <c r="L34" s="98">
        <f t="shared" si="4"/>
        <v>0</v>
      </c>
      <c r="M34" s="99">
        <f t="shared" si="5"/>
        <v>0</v>
      </c>
    </row>
    <row r="35" spans="1:13" ht="12.75">
      <c r="A35" s="131"/>
      <c r="B35" s="79">
        <v>3</v>
      </c>
      <c r="C35" s="92"/>
      <c r="D35" s="93">
        <f>C35*0.001*E17</f>
        <v>0</v>
      </c>
      <c r="E35" s="94">
        <v>176</v>
      </c>
      <c r="F35" s="95">
        <f>E35*0.001*E17</f>
        <v>0</v>
      </c>
      <c r="G35" s="96">
        <v>0</v>
      </c>
      <c r="H35" s="97">
        <f t="shared" si="0"/>
        <v>0</v>
      </c>
      <c r="I35" s="98">
        <f t="shared" si="1"/>
        <v>0</v>
      </c>
      <c r="J35" s="98">
        <f t="shared" si="2"/>
        <v>0</v>
      </c>
      <c r="K35" s="95">
        <f t="shared" si="3"/>
        <v>0</v>
      </c>
      <c r="L35" s="98">
        <f t="shared" si="4"/>
        <v>0</v>
      </c>
      <c r="M35" s="99">
        <f t="shared" si="5"/>
        <v>0</v>
      </c>
    </row>
    <row r="36" spans="1:13" ht="15.75" customHeight="1">
      <c r="A36" s="131"/>
      <c r="B36" s="79">
        <v>4</v>
      </c>
      <c r="C36" s="92"/>
      <c r="D36" s="93">
        <f>C36*0.001*F17</f>
        <v>0</v>
      </c>
      <c r="E36" s="94">
        <v>176</v>
      </c>
      <c r="F36" s="95">
        <f>E36*0.001*F17</f>
        <v>0</v>
      </c>
      <c r="G36" s="96">
        <v>0</v>
      </c>
      <c r="H36" s="97">
        <f t="shared" si="0"/>
        <v>0</v>
      </c>
      <c r="I36" s="98">
        <f t="shared" si="1"/>
        <v>0</v>
      </c>
      <c r="J36" s="98">
        <f t="shared" si="2"/>
        <v>0</v>
      </c>
      <c r="K36" s="95">
        <f t="shared" si="3"/>
        <v>0</v>
      </c>
      <c r="L36" s="98">
        <f t="shared" si="4"/>
        <v>0</v>
      </c>
      <c r="M36" s="99">
        <f t="shared" si="5"/>
        <v>0</v>
      </c>
    </row>
    <row r="37" spans="1:13" ht="12.75">
      <c r="A37" s="130" t="s">
        <v>61</v>
      </c>
      <c r="B37" s="79">
        <v>1</v>
      </c>
      <c r="C37" s="92"/>
      <c r="D37" s="93">
        <f>C37*0.001*C$17</f>
        <v>0</v>
      </c>
      <c r="E37" s="101">
        <v>0.49</v>
      </c>
      <c r="F37" s="95">
        <f>E37*0.001*C$17</f>
        <v>4.9E-07</v>
      </c>
      <c r="G37" s="96">
        <v>27550</v>
      </c>
      <c r="H37" s="97">
        <f t="shared" si="0"/>
        <v>0</v>
      </c>
      <c r="I37" s="98">
        <f t="shared" si="1"/>
        <v>0</v>
      </c>
      <c r="J37" s="98">
        <f t="shared" si="2"/>
        <v>137750</v>
      </c>
      <c r="K37" s="95">
        <f t="shared" si="3"/>
        <v>0</v>
      </c>
      <c r="L37" s="98">
        <f t="shared" si="4"/>
        <v>0</v>
      </c>
      <c r="M37" s="99">
        <f t="shared" si="5"/>
        <v>0</v>
      </c>
    </row>
    <row r="38" spans="1:13" ht="12.75">
      <c r="A38" s="131"/>
      <c r="B38" s="79">
        <v>2</v>
      </c>
      <c r="C38" s="92"/>
      <c r="D38" s="100">
        <f>C38*0.001*D$17</f>
        <v>0</v>
      </c>
      <c r="E38" s="101">
        <v>0.49</v>
      </c>
      <c r="F38" s="95">
        <f>E38*0.001*D$17</f>
        <v>0</v>
      </c>
      <c r="G38" s="96">
        <v>27550</v>
      </c>
      <c r="H38" s="95">
        <f t="shared" si="0"/>
        <v>0</v>
      </c>
      <c r="I38" s="98">
        <f t="shared" si="1"/>
        <v>0</v>
      </c>
      <c r="J38" s="98">
        <f t="shared" si="2"/>
        <v>137750</v>
      </c>
      <c r="K38" s="95">
        <f t="shared" si="3"/>
        <v>0</v>
      </c>
      <c r="L38" s="98">
        <f t="shared" si="4"/>
        <v>0</v>
      </c>
      <c r="M38" s="99">
        <f t="shared" si="5"/>
        <v>0</v>
      </c>
    </row>
    <row r="39" spans="1:13" ht="12.75">
      <c r="A39" s="131"/>
      <c r="B39" s="79">
        <v>3</v>
      </c>
      <c r="C39" s="92"/>
      <c r="D39" s="93">
        <f>C39*0.001*E17</f>
        <v>0</v>
      </c>
      <c r="E39" s="101">
        <v>0.49</v>
      </c>
      <c r="F39" s="95">
        <f>E39*0.001*E17</f>
        <v>0</v>
      </c>
      <c r="G39" s="96">
        <v>27550</v>
      </c>
      <c r="H39" s="97">
        <f t="shared" si="0"/>
        <v>0</v>
      </c>
      <c r="I39" s="98">
        <f t="shared" si="1"/>
        <v>0</v>
      </c>
      <c r="J39" s="98">
        <f t="shared" si="2"/>
        <v>137750</v>
      </c>
      <c r="K39" s="95">
        <f t="shared" si="3"/>
        <v>0</v>
      </c>
      <c r="L39" s="98">
        <f t="shared" si="4"/>
        <v>0</v>
      </c>
      <c r="M39" s="99">
        <f t="shared" si="5"/>
        <v>0</v>
      </c>
    </row>
    <row r="40" spans="1:13" ht="12.75">
      <c r="A40" s="131"/>
      <c r="B40" s="79">
        <v>4</v>
      </c>
      <c r="C40" s="92"/>
      <c r="D40" s="93">
        <f>C40*0.001*F17</f>
        <v>0</v>
      </c>
      <c r="E40" s="101">
        <v>0.49</v>
      </c>
      <c r="F40" s="95">
        <f>E40*0.001*F17</f>
        <v>0</v>
      </c>
      <c r="G40" s="96">
        <v>27550</v>
      </c>
      <c r="H40" s="97">
        <f t="shared" si="0"/>
        <v>0</v>
      </c>
      <c r="I40" s="98">
        <f t="shared" si="1"/>
        <v>0</v>
      </c>
      <c r="J40" s="98">
        <f t="shared" si="2"/>
        <v>137750</v>
      </c>
      <c r="K40" s="95">
        <f t="shared" si="3"/>
        <v>0</v>
      </c>
      <c r="L40" s="98">
        <f t="shared" si="4"/>
        <v>0</v>
      </c>
      <c r="M40" s="99">
        <f t="shared" si="5"/>
        <v>0</v>
      </c>
    </row>
    <row r="41" spans="1:13" ht="12.75">
      <c r="A41" s="130" t="s">
        <v>18</v>
      </c>
      <c r="B41" s="79">
        <v>1</v>
      </c>
      <c r="C41" s="92"/>
      <c r="D41" s="93">
        <f>C41*0.001*C$17</f>
        <v>0</v>
      </c>
      <c r="E41" s="101">
        <v>4</v>
      </c>
      <c r="F41" s="95">
        <f>E41*0.001*C$17</f>
        <v>4E-06</v>
      </c>
      <c r="G41" s="96">
        <v>2755</v>
      </c>
      <c r="H41" s="97">
        <f t="shared" si="0"/>
        <v>0</v>
      </c>
      <c r="I41" s="98">
        <f t="shared" si="1"/>
        <v>0</v>
      </c>
      <c r="J41" s="98">
        <f t="shared" si="2"/>
        <v>13775</v>
      </c>
      <c r="K41" s="95">
        <f t="shared" si="3"/>
        <v>0</v>
      </c>
      <c r="L41" s="98">
        <f t="shared" si="4"/>
        <v>0</v>
      </c>
      <c r="M41" s="99">
        <f t="shared" si="5"/>
        <v>0</v>
      </c>
    </row>
    <row r="42" spans="1:13" ht="12.75">
      <c r="A42" s="131"/>
      <c r="B42" s="79">
        <v>2</v>
      </c>
      <c r="C42" s="92"/>
      <c r="D42" s="100">
        <f>C42*0.001*D$17</f>
        <v>0</v>
      </c>
      <c r="E42" s="101">
        <v>4</v>
      </c>
      <c r="F42" s="95">
        <f>E42*0.001*D$17</f>
        <v>0</v>
      </c>
      <c r="G42" s="96">
        <v>2755</v>
      </c>
      <c r="H42" s="95">
        <f t="shared" si="0"/>
        <v>0</v>
      </c>
      <c r="I42" s="98">
        <f t="shared" si="1"/>
        <v>0</v>
      </c>
      <c r="J42" s="98">
        <f t="shared" si="2"/>
        <v>13775</v>
      </c>
      <c r="K42" s="95">
        <f t="shared" si="3"/>
        <v>0</v>
      </c>
      <c r="L42" s="98">
        <f t="shared" si="4"/>
        <v>0</v>
      </c>
      <c r="M42" s="99">
        <f t="shared" si="5"/>
        <v>0</v>
      </c>
    </row>
    <row r="43" spans="1:13" ht="12.75">
      <c r="A43" s="131"/>
      <c r="B43" s="79">
        <v>3</v>
      </c>
      <c r="C43" s="92"/>
      <c r="D43" s="93">
        <f>C43*0.001*E17</f>
        <v>0</v>
      </c>
      <c r="E43" s="101">
        <v>4</v>
      </c>
      <c r="F43" s="95">
        <f>E43*0.001*E17</f>
        <v>0</v>
      </c>
      <c r="G43" s="96">
        <v>2755</v>
      </c>
      <c r="H43" s="97">
        <f t="shared" si="0"/>
        <v>0</v>
      </c>
      <c r="I43" s="98">
        <f t="shared" si="1"/>
        <v>0</v>
      </c>
      <c r="J43" s="98">
        <f t="shared" si="2"/>
        <v>13775</v>
      </c>
      <c r="K43" s="95">
        <f t="shared" si="3"/>
        <v>0</v>
      </c>
      <c r="L43" s="98">
        <f t="shared" si="4"/>
        <v>0</v>
      </c>
      <c r="M43" s="99">
        <f t="shared" si="5"/>
        <v>0</v>
      </c>
    </row>
    <row r="44" spans="1:13" ht="13.5" thickBot="1">
      <c r="A44" s="131"/>
      <c r="B44" s="46">
        <v>4</v>
      </c>
      <c r="C44" s="47"/>
      <c r="D44" s="48">
        <f>C44*0.001*F17</f>
        <v>0</v>
      </c>
      <c r="E44" s="54">
        <v>4</v>
      </c>
      <c r="F44" s="50">
        <f>E44*0.001*F17</f>
        <v>0</v>
      </c>
      <c r="G44" s="51">
        <v>2755</v>
      </c>
      <c r="H44" s="52">
        <f t="shared" si="0"/>
        <v>0</v>
      </c>
      <c r="I44" s="53">
        <f t="shared" si="1"/>
        <v>0</v>
      </c>
      <c r="J44" s="53">
        <f t="shared" si="2"/>
        <v>13775</v>
      </c>
      <c r="K44" s="50">
        <f t="shared" si="3"/>
        <v>0</v>
      </c>
      <c r="L44" s="53">
        <f t="shared" si="4"/>
        <v>0</v>
      </c>
      <c r="M44" s="81">
        <f t="shared" si="5"/>
        <v>0</v>
      </c>
    </row>
    <row r="45" spans="1:13" ht="12" customHeight="1" thickBot="1">
      <c r="A45" s="120">
        <v>1</v>
      </c>
      <c r="B45" s="121">
        <v>2</v>
      </c>
      <c r="C45" s="121">
        <v>3</v>
      </c>
      <c r="D45" s="121">
        <v>4</v>
      </c>
      <c r="E45" s="121">
        <v>5</v>
      </c>
      <c r="F45" s="121">
        <v>6</v>
      </c>
      <c r="G45" s="121">
        <v>7</v>
      </c>
      <c r="H45" s="122">
        <v>8</v>
      </c>
      <c r="I45" s="121">
        <v>9</v>
      </c>
      <c r="J45" s="121">
        <v>10</v>
      </c>
      <c r="K45" s="122">
        <v>11</v>
      </c>
      <c r="L45" s="121">
        <v>12</v>
      </c>
      <c r="M45" s="123">
        <v>13</v>
      </c>
    </row>
    <row r="46" spans="1:13" ht="12.75">
      <c r="A46" s="131" t="s">
        <v>35</v>
      </c>
      <c r="B46" s="71">
        <v>1</v>
      </c>
      <c r="C46" s="92"/>
      <c r="D46" s="49">
        <f>C46*0.001*C$17</f>
        <v>0</v>
      </c>
      <c r="E46" s="118">
        <v>0.08</v>
      </c>
      <c r="F46" s="72">
        <f>E46*0.001*C$17</f>
        <v>8E-08</v>
      </c>
      <c r="G46" s="119">
        <v>17220</v>
      </c>
      <c r="H46" s="73">
        <f aca="true" t="shared" si="6" ref="H46:H73">IF(F46&gt;D46,D46,F46)</f>
        <v>0</v>
      </c>
      <c r="I46" s="74">
        <f aca="true" t="shared" si="7" ref="I46:I73">G46*H46</f>
        <v>0</v>
      </c>
      <c r="J46" s="74">
        <f aca="true" t="shared" si="8" ref="J46:J73">G46*5</f>
        <v>86100</v>
      </c>
      <c r="K46" s="72">
        <f aca="true" t="shared" si="9" ref="K46:K69">IF(D46-H46&lt;0,0,D46-H46)</f>
        <v>0</v>
      </c>
      <c r="L46" s="74">
        <f aca="true" t="shared" si="10" ref="L46:L73">K46*J46</f>
        <v>0</v>
      </c>
      <c r="M46" s="82">
        <f aca="true" t="shared" si="11" ref="M46:M73">I46+L46</f>
        <v>0</v>
      </c>
    </row>
    <row r="47" spans="1:13" ht="12.75">
      <c r="A47" s="131"/>
      <c r="B47" s="79">
        <v>2</v>
      </c>
      <c r="C47" s="92"/>
      <c r="D47" s="100">
        <f>C47*0.001*D$17</f>
        <v>0</v>
      </c>
      <c r="E47" s="101">
        <v>0.08</v>
      </c>
      <c r="F47" s="95">
        <f>E47*0.001*D$17</f>
        <v>0</v>
      </c>
      <c r="G47" s="96">
        <v>17220</v>
      </c>
      <c r="H47" s="95">
        <f t="shared" si="6"/>
        <v>0</v>
      </c>
      <c r="I47" s="98">
        <f t="shared" si="7"/>
        <v>0</v>
      </c>
      <c r="J47" s="98">
        <f t="shared" si="8"/>
        <v>86100</v>
      </c>
      <c r="K47" s="95">
        <f t="shared" si="9"/>
        <v>0</v>
      </c>
      <c r="L47" s="98">
        <f t="shared" si="10"/>
        <v>0</v>
      </c>
      <c r="M47" s="99">
        <f t="shared" si="11"/>
        <v>0</v>
      </c>
    </row>
    <row r="48" spans="1:13" ht="12.75">
      <c r="A48" s="131"/>
      <c r="B48" s="79">
        <v>3</v>
      </c>
      <c r="C48" s="92"/>
      <c r="D48" s="93">
        <f>C48*0.001*E17</f>
        <v>0</v>
      </c>
      <c r="E48" s="101">
        <v>0.08</v>
      </c>
      <c r="F48" s="95">
        <f>E48*0.001*E17</f>
        <v>0</v>
      </c>
      <c r="G48" s="96">
        <v>17220</v>
      </c>
      <c r="H48" s="97">
        <f t="shared" si="6"/>
        <v>0</v>
      </c>
      <c r="I48" s="98">
        <f t="shared" si="7"/>
        <v>0</v>
      </c>
      <c r="J48" s="98">
        <f t="shared" si="8"/>
        <v>86100</v>
      </c>
      <c r="K48" s="95">
        <f t="shared" si="9"/>
        <v>0</v>
      </c>
      <c r="L48" s="98">
        <f t="shared" si="10"/>
        <v>0</v>
      </c>
      <c r="M48" s="99">
        <f t="shared" si="11"/>
        <v>0</v>
      </c>
    </row>
    <row r="49" spans="1:13" ht="12.75">
      <c r="A49" s="131"/>
      <c r="B49" s="79">
        <v>4</v>
      </c>
      <c r="C49" s="92"/>
      <c r="D49" s="93">
        <f>C49*0.001*F17</f>
        <v>0</v>
      </c>
      <c r="E49" s="101">
        <v>0.08</v>
      </c>
      <c r="F49" s="95">
        <f>E49*0.001*F17</f>
        <v>0</v>
      </c>
      <c r="G49" s="96">
        <v>17220</v>
      </c>
      <c r="H49" s="97">
        <f t="shared" si="6"/>
        <v>0</v>
      </c>
      <c r="I49" s="98">
        <f t="shared" si="7"/>
        <v>0</v>
      </c>
      <c r="J49" s="98">
        <f t="shared" si="8"/>
        <v>86100</v>
      </c>
      <c r="K49" s="95">
        <f t="shared" si="9"/>
        <v>0</v>
      </c>
      <c r="L49" s="98">
        <f t="shared" si="10"/>
        <v>0</v>
      </c>
      <c r="M49" s="99">
        <f t="shared" si="11"/>
        <v>0</v>
      </c>
    </row>
    <row r="50" spans="1:13" ht="12.75">
      <c r="A50" s="130" t="s">
        <v>36</v>
      </c>
      <c r="B50" s="79">
        <v>1</v>
      </c>
      <c r="C50" s="92"/>
      <c r="D50" s="93">
        <f>C50*0.001*C$17</f>
        <v>0</v>
      </c>
      <c r="E50" s="94">
        <v>40</v>
      </c>
      <c r="F50" s="95">
        <f>E50*0.001*C$17</f>
        <v>4E-05</v>
      </c>
      <c r="G50" s="96">
        <v>34.5</v>
      </c>
      <c r="H50" s="97">
        <f t="shared" si="6"/>
        <v>0</v>
      </c>
      <c r="I50" s="98">
        <f t="shared" si="7"/>
        <v>0</v>
      </c>
      <c r="J50" s="98">
        <f t="shared" si="8"/>
        <v>172.5</v>
      </c>
      <c r="K50" s="95">
        <f t="shared" si="9"/>
        <v>0</v>
      </c>
      <c r="L50" s="98">
        <f t="shared" si="10"/>
        <v>0</v>
      </c>
      <c r="M50" s="99">
        <f t="shared" si="11"/>
        <v>0</v>
      </c>
    </row>
    <row r="51" spans="1:13" ht="12.75">
      <c r="A51" s="131"/>
      <c r="B51" s="79">
        <v>2</v>
      </c>
      <c r="C51" s="92"/>
      <c r="D51" s="100">
        <f>C51*0.001*D$17</f>
        <v>0</v>
      </c>
      <c r="E51" s="94">
        <v>40</v>
      </c>
      <c r="F51" s="95">
        <f>E51*0.001*D$17</f>
        <v>0</v>
      </c>
      <c r="G51" s="96">
        <v>34.5</v>
      </c>
      <c r="H51" s="95">
        <f t="shared" si="6"/>
        <v>0</v>
      </c>
      <c r="I51" s="98">
        <f t="shared" si="7"/>
        <v>0</v>
      </c>
      <c r="J51" s="98">
        <f t="shared" si="8"/>
        <v>172.5</v>
      </c>
      <c r="K51" s="95">
        <f t="shared" si="9"/>
        <v>0</v>
      </c>
      <c r="L51" s="98">
        <f t="shared" si="10"/>
        <v>0</v>
      </c>
      <c r="M51" s="99">
        <f t="shared" si="11"/>
        <v>0</v>
      </c>
    </row>
    <row r="52" spans="1:13" ht="12.75">
      <c r="A52" s="131"/>
      <c r="B52" s="79">
        <v>3</v>
      </c>
      <c r="C52" s="92"/>
      <c r="D52" s="93">
        <f>C52*0.001*E17</f>
        <v>0</v>
      </c>
      <c r="E52" s="94">
        <v>40</v>
      </c>
      <c r="F52" s="95">
        <f>E52*0.001*E17</f>
        <v>0</v>
      </c>
      <c r="G52" s="96">
        <v>34.5</v>
      </c>
      <c r="H52" s="97">
        <f t="shared" si="6"/>
        <v>0</v>
      </c>
      <c r="I52" s="98">
        <f t="shared" si="7"/>
        <v>0</v>
      </c>
      <c r="J52" s="98">
        <f t="shared" si="8"/>
        <v>172.5</v>
      </c>
      <c r="K52" s="95">
        <f t="shared" si="9"/>
        <v>0</v>
      </c>
      <c r="L52" s="98">
        <f t="shared" si="10"/>
        <v>0</v>
      </c>
      <c r="M52" s="99">
        <f t="shared" si="11"/>
        <v>0</v>
      </c>
    </row>
    <row r="53" spans="1:13" ht="12.75">
      <c r="A53" s="131"/>
      <c r="B53" s="79">
        <v>4</v>
      </c>
      <c r="C53" s="92"/>
      <c r="D53" s="93">
        <f>C53*0.001*F17</f>
        <v>0</v>
      </c>
      <c r="E53" s="94">
        <v>40</v>
      </c>
      <c r="F53" s="95">
        <f>E53*0.001*F17</f>
        <v>0</v>
      </c>
      <c r="G53" s="96">
        <v>34.5</v>
      </c>
      <c r="H53" s="97">
        <f t="shared" si="6"/>
        <v>0</v>
      </c>
      <c r="I53" s="98">
        <f t="shared" si="7"/>
        <v>0</v>
      </c>
      <c r="J53" s="98">
        <f t="shared" si="8"/>
        <v>172.5</v>
      </c>
      <c r="K53" s="95">
        <f t="shared" si="9"/>
        <v>0</v>
      </c>
      <c r="L53" s="98">
        <f t="shared" si="10"/>
        <v>0</v>
      </c>
      <c r="M53" s="99">
        <f t="shared" si="11"/>
        <v>0</v>
      </c>
    </row>
    <row r="54" spans="1:13" ht="12.75">
      <c r="A54" s="130" t="s">
        <v>19</v>
      </c>
      <c r="B54" s="79">
        <v>1</v>
      </c>
      <c r="C54" s="92"/>
      <c r="D54" s="93">
        <f>C54*0.001*C$17</f>
        <v>0</v>
      </c>
      <c r="E54" s="94">
        <v>83</v>
      </c>
      <c r="F54" s="95">
        <f>E54*0.001*C$17</f>
        <v>8.300000000000001E-05</v>
      </c>
      <c r="G54" s="96">
        <v>4.5</v>
      </c>
      <c r="H54" s="97">
        <f t="shared" si="6"/>
        <v>0</v>
      </c>
      <c r="I54" s="98">
        <f>G54*H54</f>
        <v>0</v>
      </c>
      <c r="J54" s="98">
        <f t="shared" si="8"/>
        <v>22.5</v>
      </c>
      <c r="K54" s="95">
        <f t="shared" si="9"/>
        <v>0</v>
      </c>
      <c r="L54" s="98">
        <f t="shared" si="10"/>
        <v>0</v>
      </c>
      <c r="M54" s="99">
        <f t="shared" si="11"/>
        <v>0</v>
      </c>
    </row>
    <row r="55" spans="1:13" ht="12.75">
      <c r="A55" s="131"/>
      <c r="B55" s="79">
        <v>2</v>
      </c>
      <c r="C55" s="92"/>
      <c r="D55" s="100">
        <f>C55*0.001*D$17</f>
        <v>0</v>
      </c>
      <c r="E55" s="94">
        <v>83</v>
      </c>
      <c r="F55" s="95">
        <f>E55*0.001*D$17</f>
        <v>0</v>
      </c>
      <c r="G55" s="96">
        <v>4.5</v>
      </c>
      <c r="H55" s="95">
        <f t="shared" si="6"/>
        <v>0</v>
      </c>
      <c r="I55" s="98">
        <f t="shared" si="7"/>
        <v>0</v>
      </c>
      <c r="J55" s="98">
        <f t="shared" si="8"/>
        <v>22.5</v>
      </c>
      <c r="K55" s="95">
        <f t="shared" si="9"/>
        <v>0</v>
      </c>
      <c r="L55" s="98">
        <f t="shared" si="10"/>
        <v>0</v>
      </c>
      <c r="M55" s="99">
        <f t="shared" si="11"/>
        <v>0</v>
      </c>
    </row>
    <row r="56" spans="1:13" ht="12.75">
      <c r="A56" s="131"/>
      <c r="B56" s="79">
        <v>3</v>
      </c>
      <c r="C56" s="92"/>
      <c r="D56" s="93">
        <f>C56*0.001*E17</f>
        <v>0</v>
      </c>
      <c r="E56" s="94">
        <v>83</v>
      </c>
      <c r="F56" s="95">
        <f>E56*0.001*E17</f>
        <v>0</v>
      </c>
      <c r="G56" s="96">
        <v>4.5</v>
      </c>
      <c r="H56" s="97">
        <f t="shared" si="6"/>
        <v>0</v>
      </c>
      <c r="I56" s="98">
        <f t="shared" si="7"/>
        <v>0</v>
      </c>
      <c r="J56" s="98">
        <f t="shared" si="8"/>
        <v>22.5</v>
      </c>
      <c r="K56" s="95">
        <f t="shared" si="9"/>
        <v>0</v>
      </c>
      <c r="L56" s="98">
        <f t="shared" si="10"/>
        <v>0</v>
      </c>
      <c r="M56" s="99">
        <f t="shared" si="11"/>
        <v>0</v>
      </c>
    </row>
    <row r="57" spans="1:13" ht="12.75">
      <c r="A57" s="131"/>
      <c r="B57" s="79">
        <v>4</v>
      </c>
      <c r="C57" s="92"/>
      <c r="D57" s="93">
        <f>C57*0.001*F17</f>
        <v>0</v>
      </c>
      <c r="E57" s="94">
        <v>83</v>
      </c>
      <c r="F57" s="95">
        <f>E57*0.001*F17</f>
        <v>0</v>
      </c>
      <c r="G57" s="96">
        <v>4.5</v>
      </c>
      <c r="H57" s="97">
        <f t="shared" si="6"/>
        <v>0</v>
      </c>
      <c r="I57" s="98">
        <f t="shared" si="7"/>
        <v>0</v>
      </c>
      <c r="J57" s="98">
        <f t="shared" si="8"/>
        <v>22.5</v>
      </c>
      <c r="K57" s="95">
        <f t="shared" si="9"/>
        <v>0</v>
      </c>
      <c r="L57" s="98">
        <f t="shared" si="10"/>
        <v>0</v>
      </c>
      <c r="M57" s="99">
        <f t="shared" si="11"/>
        <v>0</v>
      </c>
    </row>
    <row r="58" spans="1:13" ht="12.75">
      <c r="A58" s="130" t="s">
        <v>38</v>
      </c>
      <c r="B58" s="79">
        <v>1</v>
      </c>
      <c r="C58" s="92"/>
      <c r="D58" s="93">
        <f>C58*0.001*C$17</f>
        <v>0</v>
      </c>
      <c r="E58" s="101">
        <v>0.15</v>
      </c>
      <c r="F58" s="95">
        <f>E58*0.001*C$17</f>
        <v>1.5E-07</v>
      </c>
      <c r="G58" s="96">
        <v>13775</v>
      </c>
      <c r="H58" s="97">
        <f t="shared" si="6"/>
        <v>0</v>
      </c>
      <c r="I58" s="98">
        <f t="shared" si="7"/>
        <v>0</v>
      </c>
      <c r="J58" s="98">
        <f t="shared" si="8"/>
        <v>68875</v>
      </c>
      <c r="K58" s="95">
        <f t="shared" si="9"/>
        <v>0</v>
      </c>
      <c r="L58" s="98">
        <f t="shared" si="10"/>
        <v>0</v>
      </c>
      <c r="M58" s="99">
        <f t="shared" si="11"/>
        <v>0</v>
      </c>
    </row>
    <row r="59" spans="1:13" ht="12.75">
      <c r="A59" s="131"/>
      <c r="B59" s="79">
        <v>2</v>
      </c>
      <c r="C59" s="92"/>
      <c r="D59" s="100">
        <f>C59*0.001*D$17</f>
        <v>0</v>
      </c>
      <c r="E59" s="101">
        <v>0.15</v>
      </c>
      <c r="F59" s="95">
        <f>E59*0.001*D$17</f>
        <v>0</v>
      </c>
      <c r="G59" s="96">
        <v>13775</v>
      </c>
      <c r="H59" s="95">
        <f t="shared" si="6"/>
        <v>0</v>
      </c>
      <c r="I59" s="98">
        <f t="shared" si="7"/>
        <v>0</v>
      </c>
      <c r="J59" s="98">
        <f t="shared" si="8"/>
        <v>68875</v>
      </c>
      <c r="K59" s="95">
        <f t="shared" si="9"/>
        <v>0</v>
      </c>
      <c r="L59" s="98">
        <f t="shared" si="10"/>
        <v>0</v>
      </c>
      <c r="M59" s="99">
        <f t="shared" si="11"/>
        <v>0</v>
      </c>
    </row>
    <row r="60" spans="1:13" ht="12.75">
      <c r="A60" s="131"/>
      <c r="B60" s="79">
        <v>3</v>
      </c>
      <c r="C60" s="92"/>
      <c r="D60" s="93">
        <f>C60*0.001*E17</f>
        <v>0</v>
      </c>
      <c r="E60" s="101">
        <v>0.15</v>
      </c>
      <c r="F60" s="95">
        <f>E60*0.001*E17</f>
        <v>0</v>
      </c>
      <c r="G60" s="96">
        <v>13775</v>
      </c>
      <c r="H60" s="97">
        <f t="shared" si="6"/>
        <v>0</v>
      </c>
      <c r="I60" s="98">
        <f t="shared" si="7"/>
        <v>0</v>
      </c>
      <c r="J60" s="98">
        <f t="shared" si="8"/>
        <v>68875</v>
      </c>
      <c r="K60" s="95">
        <f t="shared" si="9"/>
        <v>0</v>
      </c>
      <c r="L60" s="98">
        <f t="shared" si="10"/>
        <v>0</v>
      </c>
      <c r="M60" s="99">
        <f t="shared" si="11"/>
        <v>0</v>
      </c>
    </row>
    <row r="61" spans="1:13" ht="12.75">
      <c r="A61" s="131"/>
      <c r="B61" s="79">
        <v>4</v>
      </c>
      <c r="C61" s="92"/>
      <c r="D61" s="93">
        <f>C61*0.001*F17</f>
        <v>0</v>
      </c>
      <c r="E61" s="101">
        <v>0.15</v>
      </c>
      <c r="F61" s="95">
        <f>E61*0.001*F17</f>
        <v>0</v>
      </c>
      <c r="G61" s="96">
        <v>13775</v>
      </c>
      <c r="H61" s="97">
        <f t="shared" si="6"/>
        <v>0</v>
      </c>
      <c r="I61" s="98">
        <f t="shared" si="7"/>
        <v>0</v>
      </c>
      <c r="J61" s="98">
        <f t="shared" si="8"/>
        <v>68875</v>
      </c>
      <c r="K61" s="95">
        <f t="shared" si="9"/>
        <v>0</v>
      </c>
      <c r="L61" s="98">
        <f t="shared" si="10"/>
        <v>0</v>
      </c>
      <c r="M61" s="99">
        <f t="shared" si="11"/>
        <v>0</v>
      </c>
    </row>
    <row r="62" spans="1:13" ht="12.75">
      <c r="A62" s="130" t="s">
        <v>55</v>
      </c>
      <c r="B62" s="79">
        <v>1</v>
      </c>
      <c r="C62" s="92"/>
      <c r="D62" s="93">
        <f>C62*0.001*C17</f>
        <v>0</v>
      </c>
      <c r="E62" s="101">
        <v>0.67</v>
      </c>
      <c r="F62" s="95">
        <f>E62*0.001*C17</f>
        <v>6.7E-07</v>
      </c>
      <c r="G62" s="96">
        <v>2760</v>
      </c>
      <c r="H62" s="97">
        <f t="shared" si="6"/>
        <v>0</v>
      </c>
      <c r="I62" s="98">
        <f t="shared" si="7"/>
        <v>0</v>
      </c>
      <c r="J62" s="98">
        <f t="shared" si="8"/>
        <v>13800</v>
      </c>
      <c r="K62" s="95">
        <f t="shared" si="9"/>
        <v>0</v>
      </c>
      <c r="L62" s="98">
        <f t="shared" si="10"/>
        <v>0</v>
      </c>
      <c r="M62" s="99">
        <f t="shared" si="11"/>
        <v>0</v>
      </c>
    </row>
    <row r="63" spans="1:13" ht="12.75">
      <c r="A63" s="131"/>
      <c r="B63" s="79">
        <v>2</v>
      </c>
      <c r="C63" s="92"/>
      <c r="D63" s="100">
        <f>C63*0.001*D17</f>
        <v>0</v>
      </c>
      <c r="E63" s="101">
        <v>0.67</v>
      </c>
      <c r="F63" s="95">
        <f>E63*0.001*D17</f>
        <v>0</v>
      </c>
      <c r="G63" s="96">
        <v>2760</v>
      </c>
      <c r="H63" s="95">
        <f t="shared" si="6"/>
        <v>0</v>
      </c>
      <c r="I63" s="98">
        <f t="shared" si="7"/>
        <v>0</v>
      </c>
      <c r="J63" s="98">
        <f t="shared" si="8"/>
        <v>13800</v>
      </c>
      <c r="K63" s="95">
        <f t="shared" si="9"/>
        <v>0</v>
      </c>
      <c r="L63" s="98">
        <f t="shared" si="10"/>
        <v>0</v>
      </c>
      <c r="M63" s="99">
        <f t="shared" si="11"/>
        <v>0</v>
      </c>
    </row>
    <row r="64" spans="1:13" ht="12.75">
      <c r="A64" s="131"/>
      <c r="B64" s="79">
        <v>3</v>
      </c>
      <c r="C64" s="92"/>
      <c r="D64" s="93">
        <f>C64*0.001*E17</f>
        <v>0</v>
      </c>
      <c r="E64" s="101">
        <v>0.67</v>
      </c>
      <c r="F64" s="95">
        <f>E64*0.001*E17</f>
        <v>0</v>
      </c>
      <c r="G64" s="96">
        <v>2760</v>
      </c>
      <c r="H64" s="97">
        <f t="shared" si="6"/>
        <v>0</v>
      </c>
      <c r="I64" s="98">
        <f t="shared" si="7"/>
        <v>0</v>
      </c>
      <c r="J64" s="98">
        <f t="shared" si="8"/>
        <v>13800</v>
      </c>
      <c r="K64" s="95">
        <f t="shared" si="9"/>
        <v>0</v>
      </c>
      <c r="L64" s="98">
        <f t="shared" si="10"/>
        <v>0</v>
      </c>
      <c r="M64" s="99">
        <f t="shared" si="11"/>
        <v>0</v>
      </c>
    </row>
    <row r="65" spans="1:13" ht="12.75">
      <c r="A65" s="131"/>
      <c r="B65" s="79">
        <v>4</v>
      </c>
      <c r="C65" s="92"/>
      <c r="D65" s="93">
        <f>C65*0.001*F17</f>
        <v>0</v>
      </c>
      <c r="E65" s="101">
        <v>0.67</v>
      </c>
      <c r="F65" s="95">
        <f>E65*0.001*F17</f>
        <v>0</v>
      </c>
      <c r="G65" s="96">
        <v>2760</v>
      </c>
      <c r="H65" s="97">
        <f t="shared" si="6"/>
        <v>0</v>
      </c>
      <c r="I65" s="98">
        <f t="shared" si="7"/>
        <v>0</v>
      </c>
      <c r="J65" s="98">
        <f t="shared" si="8"/>
        <v>13800</v>
      </c>
      <c r="K65" s="95">
        <f t="shared" si="9"/>
        <v>0</v>
      </c>
      <c r="L65" s="98">
        <f t="shared" si="10"/>
        <v>0</v>
      </c>
      <c r="M65" s="99">
        <f t="shared" si="11"/>
        <v>0</v>
      </c>
    </row>
    <row r="66" spans="1:13" ht="12.75">
      <c r="A66" s="130" t="s">
        <v>56</v>
      </c>
      <c r="B66" s="79">
        <v>1</v>
      </c>
      <c r="C66" s="92"/>
      <c r="D66" s="93">
        <f>C66*0.001*C17</f>
        <v>0</v>
      </c>
      <c r="E66" s="94">
        <v>11</v>
      </c>
      <c r="F66" s="95">
        <f>E66*0.001*C17</f>
        <v>1.1E-05</v>
      </c>
      <c r="G66" s="96">
        <v>4550</v>
      </c>
      <c r="H66" s="97">
        <f t="shared" si="6"/>
        <v>0</v>
      </c>
      <c r="I66" s="98">
        <f t="shared" si="7"/>
        <v>0</v>
      </c>
      <c r="J66" s="98">
        <f t="shared" si="8"/>
        <v>22750</v>
      </c>
      <c r="K66" s="95">
        <f t="shared" si="9"/>
        <v>0</v>
      </c>
      <c r="L66" s="98">
        <f t="shared" si="10"/>
        <v>0</v>
      </c>
      <c r="M66" s="99">
        <f t="shared" si="11"/>
        <v>0</v>
      </c>
    </row>
    <row r="67" spans="1:13" ht="12.75">
      <c r="A67" s="131"/>
      <c r="B67" s="79">
        <v>2</v>
      </c>
      <c r="C67" s="92"/>
      <c r="D67" s="100">
        <f>C67*0.001*D17</f>
        <v>0</v>
      </c>
      <c r="E67" s="94">
        <v>11</v>
      </c>
      <c r="F67" s="95">
        <f>E67*0.001*D17</f>
        <v>0</v>
      </c>
      <c r="G67" s="96">
        <v>4550</v>
      </c>
      <c r="H67" s="95">
        <f t="shared" si="6"/>
        <v>0</v>
      </c>
      <c r="I67" s="98">
        <f t="shared" si="7"/>
        <v>0</v>
      </c>
      <c r="J67" s="98">
        <f t="shared" si="8"/>
        <v>22750</v>
      </c>
      <c r="K67" s="95">
        <f t="shared" si="9"/>
        <v>0</v>
      </c>
      <c r="L67" s="98">
        <f t="shared" si="10"/>
        <v>0</v>
      </c>
      <c r="M67" s="99">
        <f t="shared" si="11"/>
        <v>0</v>
      </c>
    </row>
    <row r="68" spans="1:13" ht="12.75">
      <c r="A68" s="131"/>
      <c r="B68" s="79">
        <v>3</v>
      </c>
      <c r="C68" s="92"/>
      <c r="D68" s="93">
        <f>C68*0.001*E17</f>
        <v>0</v>
      </c>
      <c r="E68" s="94">
        <v>11</v>
      </c>
      <c r="F68" s="95">
        <f>E68*0.001*E17</f>
        <v>0</v>
      </c>
      <c r="G68" s="96">
        <v>4550</v>
      </c>
      <c r="H68" s="97">
        <f t="shared" si="6"/>
        <v>0</v>
      </c>
      <c r="I68" s="98">
        <f t="shared" si="7"/>
        <v>0</v>
      </c>
      <c r="J68" s="98">
        <f t="shared" si="8"/>
        <v>22750</v>
      </c>
      <c r="K68" s="95">
        <f t="shared" si="9"/>
        <v>0</v>
      </c>
      <c r="L68" s="98">
        <f t="shared" si="10"/>
        <v>0</v>
      </c>
      <c r="M68" s="99">
        <f t="shared" si="11"/>
        <v>0</v>
      </c>
    </row>
    <row r="69" spans="1:13" ht="12.75">
      <c r="A69" s="131"/>
      <c r="B69" s="79">
        <v>4</v>
      </c>
      <c r="C69" s="92"/>
      <c r="D69" s="93">
        <f>C69*0.001*F17</f>
        <v>0</v>
      </c>
      <c r="E69" s="94">
        <v>11</v>
      </c>
      <c r="F69" s="95">
        <f>E69*0.001*F17</f>
        <v>0</v>
      </c>
      <c r="G69" s="96">
        <v>4550</v>
      </c>
      <c r="H69" s="97">
        <f t="shared" si="6"/>
        <v>0</v>
      </c>
      <c r="I69" s="98">
        <f t="shared" si="7"/>
        <v>0</v>
      </c>
      <c r="J69" s="98">
        <f t="shared" si="8"/>
        <v>22750</v>
      </c>
      <c r="K69" s="95">
        <f t="shared" si="9"/>
        <v>0</v>
      </c>
      <c r="L69" s="98">
        <f t="shared" si="10"/>
        <v>0</v>
      </c>
      <c r="M69" s="99">
        <f t="shared" si="11"/>
        <v>0</v>
      </c>
    </row>
    <row r="70" spans="1:13" ht="12.75">
      <c r="A70" s="132" t="s">
        <v>63</v>
      </c>
      <c r="B70" s="79">
        <v>1</v>
      </c>
      <c r="C70" s="92"/>
      <c r="D70" s="93">
        <f>C70*C17*0.001</f>
        <v>0</v>
      </c>
      <c r="E70" s="104">
        <f>1/0.326</f>
        <v>3.067484662576687</v>
      </c>
      <c r="F70" s="95">
        <f>E70*C17*0.001</f>
        <v>3.067484662576687E-06</v>
      </c>
      <c r="G70" s="96">
        <v>6890</v>
      </c>
      <c r="H70" s="97">
        <f t="shared" si="6"/>
        <v>0</v>
      </c>
      <c r="I70" s="98">
        <f t="shared" si="7"/>
        <v>0</v>
      </c>
      <c r="J70" s="98">
        <f t="shared" si="8"/>
        <v>34450</v>
      </c>
      <c r="K70" s="95">
        <f>IF(D70-H70&lt;0,0,D70-H70)</f>
        <v>0</v>
      </c>
      <c r="L70" s="98">
        <f t="shared" si="10"/>
        <v>0</v>
      </c>
      <c r="M70" s="99">
        <f t="shared" si="11"/>
        <v>0</v>
      </c>
    </row>
    <row r="71" spans="1:13" ht="12.75">
      <c r="A71" s="132"/>
      <c r="B71" s="79">
        <v>2</v>
      </c>
      <c r="C71" s="92"/>
      <c r="D71" s="93">
        <f>C71*D17*0.001</f>
        <v>0</v>
      </c>
      <c r="E71" s="104">
        <f>1/0.326</f>
        <v>3.067484662576687</v>
      </c>
      <c r="F71" s="95">
        <f>E71*0.001*D17</f>
        <v>0</v>
      </c>
      <c r="G71" s="96">
        <v>6890</v>
      </c>
      <c r="H71" s="95">
        <f t="shared" si="6"/>
        <v>0</v>
      </c>
      <c r="I71" s="98">
        <f t="shared" si="7"/>
        <v>0</v>
      </c>
      <c r="J71" s="98">
        <f t="shared" si="8"/>
        <v>34450</v>
      </c>
      <c r="K71" s="95">
        <f>IF(D71-H71&lt;0,0,D71-H71)</f>
        <v>0</v>
      </c>
      <c r="L71" s="98">
        <f t="shared" si="10"/>
        <v>0</v>
      </c>
      <c r="M71" s="99">
        <f t="shared" si="11"/>
        <v>0</v>
      </c>
    </row>
    <row r="72" spans="1:13" ht="12.75">
      <c r="A72" s="132"/>
      <c r="B72" s="79">
        <v>3</v>
      </c>
      <c r="C72" s="92"/>
      <c r="D72" s="93">
        <f>C72*E17*0.001</f>
        <v>0</v>
      </c>
      <c r="E72" s="104">
        <f>1/0.326</f>
        <v>3.067484662576687</v>
      </c>
      <c r="F72" s="95">
        <f>E72*E17*0.001</f>
        <v>0</v>
      </c>
      <c r="G72" s="96">
        <v>6890</v>
      </c>
      <c r="H72" s="97">
        <f t="shared" si="6"/>
        <v>0</v>
      </c>
      <c r="I72" s="98">
        <f t="shared" si="7"/>
        <v>0</v>
      </c>
      <c r="J72" s="98">
        <f t="shared" si="8"/>
        <v>34450</v>
      </c>
      <c r="K72" s="95">
        <f>IF(D72-H72&lt;0,0,D72-H72)</f>
        <v>0</v>
      </c>
      <c r="L72" s="98">
        <f t="shared" si="10"/>
        <v>0</v>
      </c>
      <c r="M72" s="99">
        <f t="shared" si="11"/>
        <v>0</v>
      </c>
    </row>
    <row r="73" spans="1:13" ht="12.75">
      <c r="A73" s="132"/>
      <c r="B73" s="79">
        <v>4</v>
      </c>
      <c r="C73" s="92"/>
      <c r="D73" s="93">
        <f>C73*F17*0.001</f>
        <v>0</v>
      </c>
      <c r="E73" s="104">
        <f>1/0.326</f>
        <v>3.067484662576687</v>
      </c>
      <c r="F73" s="95">
        <f>E73*F17*0.001</f>
        <v>0</v>
      </c>
      <c r="G73" s="96">
        <v>6890</v>
      </c>
      <c r="H73" s="97">
        <f t="shared" si="6"/>
        <v>0</v>
      </c>
      <c r="I73" s="98">
        <f t="shared" si="7"/>
        <v>0</v>
      </c>
      <c r="J73" s="98">
        <f t="shared" si="8"/>
        <v>34450</v>
      </c>
      <c r="K73" s="95">
        <f>IF(D73-H73&lt;0,0,D73-H73)</f>
        <v>0</v>
      </c>
      <c r="L73" s="98">
        <f t="shared" si="10"/>
        <v>0</v>
      </c>
      <c r="M73" s="99">
        <f t="shared" si="11"/>
        <v>0</v>
      </c>
    </row>
    <row r="74" spans="1:13" ht="15.75">
      <c r="A74" s="106" t="s">
        <v>0</v>
      </c>
      <c r="B74" s="106"/>
      <c r="C74" s="107"/>
      <c r="D74" s="108"/>
      <c r="E74" s="109"/>
      <c r="F74" s="109"/>
      <c r="G74" s="110"/>
      <c r="H74" s="111"/>
      <c r="I74" s="112"/>
      <c r="J74" s="113"/>
      <c r="K74" s="114"/>
      <c r="L74" s="112"/>
      <c r="M74" s="115">
        <f>SUM(M25:M44)+SUM(M46:M73)</f>
        <v>0</v>
      </c>
    </row>
    <row r="75" spans="1:12" ht="15">
      <c r="A75" s="42"/>
      <c r="B75" s="12"/>
      <c r="C75" s="17"/>
      <c r="D75" s="13"/>
      <c r="E75" s="14"/>
      <c r="F75" s="14"/>
      <c r="G75" s="15"/>
      <c r="H75" s="16"/>
      <c r="I75" s="18"/>
      <c r="J75" s="19"/>
      <c r="K75" s="20"/>
      <c r="L75" s="18"/>
    </row>
    <row r="76" spans="1:12" ht="15">
      <c r="A76" s="80" t="s">
        <v>72</v>
      </c>
      <c r="G76" s="15"/>
      <c r="H76" s="16"/>
      <c r="I76" s="18"/>
      <c r="J76" s="19"/>
      <c r="K76" s="20"/>
      <c r="L76" s="18"/>
    </row>
    <row r="77" spans="1:12" ht="16.5" customHeight="1">
      <c r="A77" s="80" t="s">
        <v>73</v>
      </c>
      <c r="D77" s="78">
        <v>0</v>
      </c>
      <c r="E77" t="s">
        <v>45</v>
      </c>
      <c r="F77" s="105">
        <f>G17/0.001</f>
        <v>1</v>
      </c>
      <c r="G77" t="s">
        <v>43</v>
      </c>
      <c r="H77" s="23">
        <f>D77*F77</f>
        <v>0</v>
      </c>
      <c r="I77" s="22" t="s">
        <v>44</v>
      </c>
      <c r="J77" s="7"/>
      <c r="K77" s="6"/>
      <c r="L77" s="8"/>
    </row>
    <row r="78" spans="6:12" ht="13.5" customHeight="1">
      <c r="F78" s="4"/>
      <c r="G78" s="5"/>
      <c r="H78" s="6"/>
      <c r="I78" s="43"/>
      <c r="J78" s="7"/>
      <c r="K78" s="6"/>
      <c r="L78" s="8"/>
    </row>
    <row r="79" spans="1:12" ht="12" customHeight="1">
      <c r="A79" t="s">
        <v>58</v>
      </c>
      <c r="G79" s="9"/>
      <c r="H79" s="10"/>
      <c r="I79" s="9"/>
      <c r="J79" s="9"/>
      <c r="K79" s="10"/>
      <c r="L79" s="9"/>
    </row>
    <row r="80" spans="1:12" ht="15.75">
      <c r="A80" s="80" t="s">
        <v>74</v>
      </c>
      <c r="E80" s="27">
        <f>M74-H77</f>
        <v>0</v>
      </c>
      <c r="F80" s="22" t="s">
        <v>44</v>
      </c>
      <c r="G80" s="9" t="s">
        <v>57</v>
      </c>
      <c r="H80" s="70">
        <f>(E80*0.18)+E80</f>
        <v>0</v>
      </c>
      <c r="L80" s="44"/>
    </row>
    <row r="82" spans="1:13" ht="12.75">
      <c r="A82" s="80" t="s">
        <v>46</v>
      </c>
      <c r="B82" s="128"/>
      <c r="C82" s="128"/>
      <c r="D82" s="128"/>
      <c r="E82" s="128"/>
      <c r="G82" s="128"/>
      <c r="H82" s="128"/>
      <c r="J82" s="128"/>
      <c r="K82" s="128"/>
      <c r="L82" s="128"/>
      <c r="M82" s="128"/>
    </row>
    <row r="83" spans="2:13" ht="12.75">
      <c r="B83" s="133" t="s">
        <v>84</v>
      </c>
      <c r="C83" s="133"/>
      <c r="D83" s="133"/>
      <c r="E83" s="133"/>
      <c r="G83" s="127" t="s">
        <v>48</v>
      </c>
      <c r="H83" s="127"/>
      <c r="J83" s="127" t="s">
        <v>54</v>
      </c>
      <c r="K83" s="127"/>
      <c r="L83" s="127"/>
      <c r="M83" s="127"/>
    </row>
    <row r="84" spans="3:13" ht="12.75">
      <c r="C84" s="1"/>
      <c r="D84" s="1"/>
      <c r="E84" s="1"/>
      <c r="G84" s="1"/>
      <c r="H84" s="1"/>
      <c r="J84" s="129"/>
      <c r="K84" s="129"/>
      <c r="L84" s="1"/>
      <c r="M84" s="1"/>
    </row>
    <row r="85" ht="12.75">
      <c r="A85" t="s">
        <v>49</v>
      </c>
    </row>
    <row r="86" spans="1:13" ht="22.5" customHeight="1">
      <c r="A86" s="126" t="s">
        <v>82</v>
      </c>
      <c r="B86" s="128"/>
      <c r="C86" s="128"/>
      <c r="D86" s="28"/>
      <c r="E86" s="128"/>
      <c r="F86" s="128"/>
      <c r="H86" s="126" t="s">
        <v>85</v>
      </c>
      <c r="I86" s="128"/>
      <c r="J86" s="128"/>
      <c r="K86" s="128"/>
      <c r="M86" s="124" t="s">
        <v>81</v>
      </c>
    </row>
    <row r="87" spans="1:13" ht="12.75">
      <c r="A87" s="127" t="s">
        <v>47</v>
      </c>
      <c r="B87" s="127"/>
      <c r="C87" s="127"/>
      <c r="D87" s="29"/>
      <c r="E87" s="127" t="s">
        <v>48</v>
      </c>
      <c r="F87" s="127"/>
      <c r="H87" s="127" t="s">
        <v>54</v>
      </c>
      <c r="I87" s="127"/>
      <c r="J87" s="127"/>
      <c r="K87" s="127"/>
      <c r="M87" s="125" t="s">
        <v>83</v>
      </c>
    </row>
    <row r="89" spans="1:13" ht="12.75">
      <c r="A89" s="126" t="s">
        <v>67</v>
      </c>
      <c r="B89" s="128"/>
      <c r="C89" s="128"/>
      <c r="D89" s="28"/>
      <c r="E89" s="128"/>
      <c r="F89" s="128"/>
      <c r="H89" s="128" t="s">
        <v>53</v>
      </c>
      <c r="I89" s="128"/>
      <c r="J89" s="128"/>
      <c r="K89" s="128"/>
      <c r="M89" s="124" t="s">
        <v>68</v>
      </c>
    </row>
    <row r="90" spans="1:13" ht="12.75">
      <c r="A90" s="127" t="s">
        <v>47</v>
      </c>
      <c r="B90" s="127"/>
      <c r="C90" s="127"/>
      <c r="D90" s="29"/>
      <c r="E90" s="127" t="s">
        <v>48</v>
      </c>
      <c r="F90" s="127"/>
      <c r="H90" s="127" t="s">
        <v>54</v>
      </c>
      <c r="I90" s="127"/>
      <c r="J90" s="127"/>
      <c r="K90" s="127"/>
      <c r="M90" s="125" t="s">
        <v>83</v>
      </c>
    </row>
    <row r="92" spans="1:2" ht="12.75">
      <c r="A92" s="126" t="s">
        <v>68</v>
      </c>
      <c r="B92" s="126"/>
    </row>
    <row r="93" spans="1:2" ht="12.75">
      <c r="A93" s="127" t="s">
        <v>50</v>
      </c>
      <c r="B93" s="127"/>
    </row>
  </sheetData>
  <sheetProtection/>
  <mergeCells count="51">
    <mergeCell ref="J1:K1"/>
    <mergeCell ref="C5:D5"/>
    <mergeCell ref="A8:M8"/>
    <mergeCell ref="A9:M9"/>
    <mergeCell ref="A10:M10"/>
    <mergeCell ref="A11:M11"/>
    <mergeCell ref="A12:M12"/>
    <mergeCell ref="A14:B17"/>
    <mergeCell ref="C14:G14"/>
    <mergeCell ref="G15:G16"/>
    <mergeCell ref="B19:B23"/>
    <mergeCell ref="C19:D19"/>
    <mergeCell ref="E19:F19"/>
    <mergeCell ref="G19:M19"/>
    <mergeCell ref="G20:I20"/>
    <mergeCell ref="J20:L20"/>
    <mergeCell ref="G21:I21"/>
    <mergeCell ref="J21:L21"/>
    <mergeCell ref="A25:A28"/>
    <mergeCell ref="A29:A32"/>
    <mergeCell ref="A33:A36"/>
    <mergeCell ref="A37:A40"/>
    <mergeCell ref="A41:A44"/>
    <mergeCell ref="A46:A49"/>
    <mergeCell ref="A50:A53"/>
    <mergeCell ref="A54:A57"/>
    <mergeCell ref="A58:A61"/>
    <mergeCell ref="A62:A65"/>
    <mergeCell ref="A66:A69"/>
    <mergeCell ref="A70:A73"/>
    <mergeCell ref="B82:E82"/>
    <mergeCell ref="G82:H82"/>
    <mergeCell ref="J82:M82"/>
    <mergeCell ref="B83:E83"/>
    <mergeCell ref="G83:H83"/>
    <mergeCell ref="J83:M83"/>
    <mergeCell ref="J84:K84"/>
    <mergeCell ref="A86:C86"/>
    <mergeCell ref="E86:F86"/>
    <mergeCell ref="H86:K86"/>
    <mergeCell ref="A87:C87"/>
    <mergeCell ref="E87:F87"/>
    <mergeCell ref="H87:K87"/>
    <mergeCell ref="A92:B92"/>
    <mergeCell ref="A93:B93"/>
    <mergeCell ref="A89:C89"/>
    <mergeCell ref="E89:F89"/>
    <mergeCell ref="H89:K89"/>
    <mergeCell ref="A90:C90"/>
    <mergeCell ref="E90:F90"/>
    <mergeCell ref="H90:K90"/>
  </mergeCells>
  <printOptions/>
  <pageMargins left="0.984251968503937" right="0" top="0.7480314960629921" bottom="0.15748031496062992" header="0.15748031496062992" footer="0.1574803149606299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3"/>
  <sheetViews>
    <sheetView view="pageBreakPreview" zoomScaleNormal="90" zoomScaleSheetLayoutView="100" zoomScalePageLayoutView="0" workbookViewId="0" topLeftCell="A21">
      <selection activeCell="C45" sqref="C45"/>
    </sheetView>
  </sheetViews>
  <sheetFormatPr defaultColWidth="9.33203125" defaultRowHeight="12.75"/>
  <cols>
    <col min="1" max="1" width="22.66015625" style="0" customWidth="1"/>
    <col min="2" max="2" width="13.5" style="0" customWidth="1"/>
    <col min="3" max="3" width="11.83203125" style="0" customWidth="1"/>
    <col min="4" max="4" width="13.5" style="0" customWidth="1"/>
    <col min="5" max="5" width="13.33203125" style="0" customWidth="1"/>
    <col min="6" max="6" width="13.5" style="0" customWidth="1"/>
    <col min="7" max="7" width="14.66015625" style="0" customWidth="1"/>
    <col min="8" max="8" width="14.5" style="0" bestFit="1" customWidth="1"/>
    <col min="9" max="9" width="12.33203125" style="0" customWidth="1"/>
    <col min="10" max="10" width="11.5" style="0" bestFit="1" customWidth="1"/>
    <col min="11" max="11" width="10.83203125" style="0" customWidth="1"/>
    <col min="12" max="12" width="13.66015625" style="0" customWidth="1"/>
    <col min="13" max="13" width="12.5" style="0" customWidth="1"/>
  </cols>
  <sheetData>
    <row r="1" spans="1:11" ht="15.75">
      <c r="A1" s="26" t="s">
        <v>51</v>
      </c>
      <c r="J1" s="161" t="s">
        <v>52</v>
      </c>
      <c r="K1" s="161"/>
    </row>
    <row r="3" spans="1:13" ht="15.75">
      <c r="A3" s="77" t="s">
        <v>79</v>
      </c>
      <c r="B3" s="77"/>
      <c r="C3" s="77"/>
      <c r="E3" s="2"/>
      <c r="F3" s="2"/>
      <c r="G3" s="2"/>
      <c r="H3" s="2"/>
      <c r="J3" s="77" t="s">
        <v>70</v>
      </c>
      <c r="K3" s="2"/>
      <c r="L3" s="24"/>
      <c r="M3" s="21"/>
    </row>
    <row r="4" spans="1:12" ht="15.75">
      <c r="A4" s="77"/>
      <c r="B4" s="77"/>
      <c r="C4" s="77"/>
      <c r="E4" s="2"/>
      <c r="F4" s="2"/>
      <c r="G4" s="2"/>
      <c r="H4" s="2"/>
      <c r="J4" s="76"/>
      <c r="K4" s="76"/>
      <c r="L4" s="76"/>
    </row>
    <row r="5" spans="1:13" ht="21" customHeight="1">
      <c r="A5" s="103"/>
      <c r="B5" s="21"/>
      <c r="C5" s="162" t="s">
        <v>71</v>
      </c>
      <c r="D5" s="162"/>
      <c r="E5" s="2"/>
      <c r="F5" s="2"/>
      <c r="G5" s="2"/>
      <c r="H5" s="2"/>
      <c r="I5" s="55"/>
      <c r="J5" s="24"/>
      <c r="K5" s="24"/>
      <c r="L5" s="24"/>
      <c r="M5" s="103"/>
    </row>
    <row r="6" spans="1:12" ht="15.75">
      <c r="A6" s="116" t="s">
        <v>75</v>
      </c>
      <c r="J6" s="80" t="s">
        <v>75</v>
      </c>
      <c r="L6" s="117" t="s">
        <v>76</v>
      </c>
    </row>
    <row r="7" spans="1:12" ht="15.75">
      <c r="A7" s="116"/>
      <c r="J7" s="80"/>
      <c r="L7" s="117"/>
    </row>
    <row r="8" spans="1:13" ht="20.25">
      <c r="A8" s="163" t="s">
        <v>59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</row>
    <row r="9" spans="1:13" ht="20.25">
      <c r="A9" s="164" t="s">
        <v>80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</row>
    <row r="10" spans="1:13" s="102" customFormat="1" ht="12.75">
      <c r="A10" s="165" t="s">
        <v>69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</row>
    <row r="11" spans="1:13" ht="20.25">
      <c r="A11" s="163" t="s">
        <v>86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</row>
    <row r="12" spans="1:13" ht="18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</row>
    <row r="13" spans="1:13" ht="13.5" customHeight="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</row>
    <row r="14" spans="1:12" ht="15.75" customHeight="1">
      <c r="A14" s="140" t="s">
        <v>78</v>
      </c>
      <c r="B14" s="141"/>
      <c r="C14" s="146" t="s">
        <v>77</v>
      </c>
      <c r="D14" s="147"/>
      <c r="E14" s="147"/>
      <c r="F14" s="147"/>
      <c r="G14" s="148"/>
      <c r="H14" s="84"/>
      <c r="I14" s="84"/>
      <c r="J14" s="84"/>
      <c r="K14" s="30"/>
      <c r="L14" s="11"/>
    </row>
    <row r="15" spans="1:12" ht="16.5" customHeight="1">
      <c r="A15" s="142"/>
      <c r="B15" s="143"/>
      <c r="C15" s="90">
        <v>1</v>
      </c>
      <c r="D15" s="90">
        <v>2</v>
      </c>
      <c r="E15" s="90">
        <v>3</v>
      </c>
      <c r="F15" s="90">
        <v>4</v>
      </c>
      <c r="G15" s="149" t="s">
        <v>21</v>
      </c>
      <c r="H15" s="84"/>
      <c r="I15" s="84"/>
      <c r="J15" s="84"/>
      <c r="K15" s="30"/>
      <c r="L15" s="11"/>
    </row>
    <row r="16" spans="1:12" ht="39" customHeight="1">
      <c r="A16" s="142"/>
      <c r="B16" s="143"/>
      <c r="C16" s="89" t="s">
        <v>65</v>
      </c>
      <c r="D16" s="89"/>
      <c r="E16" s="89"/>
      <c r="F16" s="89"/>
      <c r="G16" s="150"/>
      <c r="H16" s="85"/>
      <c r="I16" s="85"/>
      <c r="J16" s="86"/>
      <c r="K16" s="32"/>
      <c r="L16" s="32"/>
    </row>
    <row r="17" spans="1:12" ht="15" customHeight="1">
      <c r="A17" s="144"/>
      <c r="B17" s="145"/>
      <c r="C17" s="45">
        <v>0.001</v>
      </c>
      <c r="D17" s="45"/>
      <c r="E17" s="45"/>
      <c r="F17" s="45"/>
      <c r="G17" s="91">
        <f>C17+D17+E17+F17</f>
        <v>0.001</v>
      </c>
      <c r="H17" s="87"/>
      <c r="I17" s="87"/>
      <c r="J17" s="32"/>
      <c r="K17" s="32"/>
      <c r="L17" s="75"/>
    </row>
    <row r="18" spans="1:13" ht="12.75">
      <c r="A18" s="56"/>
      <c r="B18" s="56"/>
      <c r="C18" s="56"/>
      <c r="D18" s="56"/>
      <c r="E18" s="56"/>
      <c r="F18" s="56"/>
      <c r="G18" s="56"/>
      <c r="H18" s="57"/>
      <c r="I18" s="56"/>
      <c r="J18" s="56"/>
      <c r="K18" s="57"/>
      <c r="L18" s="56"/>
      <c r="M18" s="21"/>
    </row>
    <row r="19" spans="1:13" ht="13.5" customHeight="1">
      <c r="A19" s="61"/>
      <c r="B19" s="151" t="s">
        <v>23</v>
      </c>
      <c r="C19" s="154" t="s">
        <v>26</v>
      </c>
      <c r="D19" s="155"/>
      <c r="E19" s="156" t="s">
        <v>6</v>
      </c>
      <c r="F19" s="157"/>
      <c r="G19" s="154" t="s">
        <v>20</v>
      </c>
      <c r="H19" s="158"/>
      <c r="I19" s="158"/>
      <c r="J19" s="158"/>
      <c r="K19" s="158"/>
      <c r="L19" s="158"/>
      <c r="M19" s="158"/>
    </row>
    <row r="20" spans="1:13" ht="13.5" customHeight="1">
      <c r="A20" s="62"/>
      <c r="B20" s="152"/>
      <c r="C20" s="31"/>
      <c r="D20" s="33" t="s">
        <v>2</v>
      </c>
      <c r="E20" s="34" t="s">
        <v>30</v>
      </c>
      <c r="F20" s="35" t="s">
        <v>32</v>
      </c>
      <c r="G20" s="159" t="s">
        <v>27</v>
      </c>
      <c r="H20" s="160"/>
      <c r="I20" s="160"/>
      <c r="J20" s="159" t="s">
        <v>60</v>
      </c>
      <c r="K20" s="160"/>
      <c r="L20" s="160"/>
      <c r="M20" s="31" t="s">
        <v>41</v>
      </c>
    </row>
    <row r="21" spans="1:13" ht="14.25" customHeight="1">
      <c r="A21" s="31" t="s">
        <v>1</v>
      </c>
      <c r="B21" s="152"/>
      <c r="C21" s="37" t="s">
        <v>22</v>
      </c>
      <c r="D21" s="33" t="s">
        <v>37</v>
      </c>
      <c r="E21" s="31" t="s">
        <v>24</v>
      </c>
      <c r="F21" s="38" t="s">
        <v>33</v>
      </c>
      <c r="G21" s="134" t="s">
        <v>28</v>
      </c>
      <c r="H21" s="135"/>
      <c r="I21" s="135"/>
      <c r="J21" s="136" t="s">
        <v>29</v>
      </c>
      <c r="K21" s="137"/>
      <c r="L21" s="138"/>
      <c r="M21" s="31" t="s">
        <v>39</v>
      </c>
    </row>
    <row r="22" spans="1:13" ht="12.75">
      <c r="A22" s="31" t="s">
        <v>3</v>
      </c>
      <c r="B22" s="152"/>
      <c r="C22" s="39" t="s">
        <v>62</v>
      </c>
      <c r="D22" s="33" t="s">
        <v>33</v>
      </c>
      <c r="E22" s="31" t="s">
        <v>31</v>
      </c>
      <c r="F22" s="35" t="s">
        <v>25</v>
      </c>
      <c r="G22" s="39" t="s">
        <v>6</v>
      </c>
      <c r="H22" s="36" t="s">
        <v>7</v>
      </c>
      <c r="I22" s="40" t="s">
        <v>8</v>
      </c>
      <c r="J22" s="39" t="s">
        <v>6</v>
      </c>
      <c r="K22" s="41" t="s">
        <v>9</v>
      </c>
      <c r="L22" s="33" t="s">
        <v>10</v>
      </c>
      <c r="M22" s="31" t="s">
        <v>42</v>
      </c>
    </row>
    <row r="23" spans="1:13" ht="12.75">
      <c r="A23" s="63" t="s">
        <v>11</v>
      </c>
      <c r="B23" s="153"/>
      <c r="C23" s="64" t="s">
        <v>12</v>
      </c>
      <c r="D23" s="25" t="s">
        <v>13</v>
      </c>
      <c r="E23" s="65" t="s">
        <v>4</v>
      </c>
      <c r="F23" s="66"/>
      <c r="G23" s="64" t="s">
        <v>14</v>
      </c>
      <c r="H23" s="67" t="s">
        <v>13</v>
      </c>
      <c r="I23" s="68" t="s">
        <v>15</v>
      </c>
      <c r="J23" s="64" t="s">
        <v>14</v>
      </c>
      <c r="K23" s="69" t="s">
        <v>5</v>
      </c>
      <c r="L23" s="25" t="s">
        <v>14</v>
      </c>
      <c r="M23" s="65" t="s">
        <v>40</v>
      </c>
    </row>
    <row r="24" spans="1:13" ht="18" customHeight="1">
      <c r="A24" s="58">
        <v>1</v>
      </c>
      <c r="B24" s="31">
        <v>2</v>
      </c>
      <c r="C24" s="31">
        <v>3</v>
      </c>
      <c r="D24" s="31">
        <v>4</v>
      </c>
      <c r="E24" s="31">
        <v>5</v>
      </c>
      <c r="F24" s="31">
        <v>6</v>
      </c>
      <c r="G24" s="31">
        <v>7</v>
      </c>
      <c r="H24" s="59">
        <v>8</v>
      </c>
      <c r="I24" s="31">
        <v>9</v>
      </c>
      <c r="J24" s="31">
        <v>10</v>
      </c>
      <c r="K24" s="59">
        <v>11</v>
      </c>
      <c r="L24" s="31">
        <v>12</v>
      </c>
      <c r="M24" s="60">
        <v>13</v>
      </c>
    </row>
    <row r="25" spans="1:13" ht="12.75">
      <c r="A25" s="130" t="s">
        <v>16</v>
      </c>
      <c r="B25" s="79">
        <v>1</v>
      </c>
      <c r="C25" s="92"/>
      <c r="D25" s="93">
        <f>C25*0.001*C17</f>
        <v>0</v>
      </c>
      <c r="E25" s="94">
        <v>94</v>
      </c>
      <c r="F25" s="95">
        <f>E25*0.001*C17</f>
        <v>9.400000000000001E-05</v>
      </c>
      <c r="G25" s="96">
        <v>1830</v>
      </c>
      <c r="H25" s="97">
        <f aca="true" t="shared" si="0" ref="H25:H44">IF(F25&gt;D25,D25,F25)</f>
        <v>0</v>
      </c>
      <c r="I25" s="98">
        <f aca="true" t="shared" si="1" ref="I25:I44">G25*H25</f>
        <v>0</v>
      </c>
      <c r="J25" s="98">
        <f aca="true" t="shared" si="2" ref="J25:J44">G25*5</f>
        <v>9150</v>
      </c>
      <c r="K25" s="95">
        <f aca="true" t="shared" si="3" ref="K25:K44">IF(D25-H25&lt;0,0,D25-H25)</f>
        <v>0</v>
      </c>
      <c r="L25" s="98">
        <f aca="true" t="shared" si="4" ref="L25:L44">K25*J25</f>
        <v>0</v>
      </c>
      <c r="M25" s="99">
        <f aca="true" t="shared" si="5" ref="M25:M44">I25+L25</f>
        <v>0</v>
      </c>
    </row>
    <row r="26" spans="1:13" ht="12.75">
      <c r="A26" s="131"/>
      <c r="B26" s="79">
        <v>2</v>
      </c>
      <c r="C26" s="92"/>
      <c r="D26" s="100">
        <f>C26*0.001*D17</f>
        <v>0</v>
      </c>
      <c r="E26" s="94">
        <v>94</v>
      </c>
      <c r="F26" s="95">
        <f>E26*0.001*D17</f>
        <v>0</v>
      </c>
      <c r="G26" s="96">
        <v>1830</v>
      </c>
      <c r="H26" s="95">
        <f t="shared" si="0"/>
        <v>0</v>
      </c>
      <c r="I26" s="98">
        <f t="shared" si="1"/>
        <v>0</v>
      </c>
      <c r="J26" s="98">
        <f t="shared" si="2"/>
        <v>9150</v>
      </c>
      <c r="K26" s="95">
        <f t="shared" si="3"/>
        <v>0</v>
      </c>
      <c r="L26" s="98">
        <f t="shared" si="4"/>
        <v>0</v>
      </c>
      <c r="M26" s="99">
        <f t="shared" si="5"/>
        <v>0</v>
      </c>
    </row>
    <row r="27" spans="1:14" ht="12.75">
      <c r="A27" s="131"/>
      <c r="B27" s="79">
        <v>3</v>
      </c>
      <c r="C27" s="92"/>
      <c r="D27" s="93">
        <f>C27*0.001*E17</f>
        <v>0</v>
      </c>
      <c r="E27" s="94">
        <v>94</v>
      </c>
      <c r="F27" s="95">
        <f>E27*0.001*E17</f>
        <v>0</v>
      </c>
      <c r="G27" s="96">
        <v>1830</v>
      </c>
      <c r="H27" s="97">
        <f t="shared" si="0"/>
        <v>0</v>
      </c>
      <c r="I27" s="98">
        <f t="shared" si="1"/>
        <v>0</v>
      </c>
      <c r="J27" s="98">
        <f t="shared" si="2"/>
        <v>9150</v>
      </c>
      <c r="K27" s="95">
        <f t="shared" si="3"/>
        <v>0</v>
      </c>
      <c r="L27" s="98">
        <f t="shared" si="4"/>
        <v>0</v>
      </c>
      <c r="M27" s="99">
        <f t="shared" si="5"/>
        <v>0</v>
      </c>
      <c r="N27" s="3"/>
    </row>
    <row r="28" spans="1:14" ht="12.75">
      <c r="A28" s="131"/>
      <c r="B28" s="79">
        <v>4</v>
      </c>
      <c r="C28" s="92"/>
      <c r="D28" s="93">
        <f>C28*0.001*F17</f>
        <v>0</v>
      </c>
      <c r="E28" s="94">
        <v>94</v>
      </c>
      <c r="F28" s="95">
        <f>E28*0.001*F17</f>
        <v>0</v>
      </c>
      <c r="G28" s="96">
        <v>1830</v>
      </c>
      <c r="H28" s="97">
        <f t="shared" si="0"/>
        <v>0</v>
      </c>
      <c r="I28" s="98">
        <f t="shared" si="1"/>
        <v>0</v>
      </c>
      <c r="J28" s="98">
        <f t="shared" si="2"/>
        <v>9150</v>
      </c>
      <c r="K28" s="95">
        <f t="shared" si="3"/>
        <v>0</v>
      </c>
      <c r="L28" s="98">
        <f t="shared" si="4"/>
        <v>0</v>
      </c>
      <c r="M28" s="99">
        <f t="shared" si="5"/>
        <v>0</v>
      </c>
      <c r="N28" s="3"/>
    </row>
    <row r="29" spans="1:13" ht="12.75">
      <c r="A29" s="130" t="s">
        <v>17</v>
      </c>
      <c r="B29" s="79">
        <v>1</v>
      </c>
      <c r="C29" s="92"/>
      <c r="D29" s="93">
        <f>C29*0.001*C17</f>
        <v>0</v>
      </c>
      <c r="E29" s="94">
        <v>136</v>
      </c>
      <c r="F29" s="95">
        <f>E29*0.001*C$17</f>
        <v>0.00013600000000000003</v>
      </c>
      <c r="G29" s="96">
        <v>455</v>
      </c>
      <c r="H29" s="97">
        <f t="shared" si="0"/>
        <v>0</v>
      </c>
      <c r="I29" s="98">
        <f t="shared" si="1"/>
        <v>0</v>
      </c>
      <c r="J29" s="98">
        <f t="shared" si="2"/>
        <v>2275</v>
      </c>
      <c r="K29" s="95">
        <f t="shared" si="3"/>
        <v>0</v>
      </c>
      <c r="L29" s="98">
        <f t="shared" si="4"/>
        <v>0</v>
      </c>
      <c r="M29" s="99">
        <f t="shared" si="5"/>
        <v>0</v>
      </c>
    </row>
    <row r="30" spans="1:14" ht="12.75">
      <c r="A30" s="131"/>
      <c r="B30" s="79">
        <v>2</v>
      </c>
      <c r="C30" s="92"/>
      <c r="D30" s="100">
        <f>C30*0.001*D17</f>
        <v>0</v>
      </c>
      <c r="E30" s="94">
        <v>136</v>
      </c>
      <c r="F30" s="95">
        <f>E30*0.001*D$17</f>
        <v>0</v>
      </c>
      <c r="G30" s="96">
        <v>455</v>
      </c>
      <c r="H30" s="95">
        <f t="shared" si="0"/>
        <v>0</v>
      </c>
      <c r="I30" s="98">
        <f t="shared" si="1"/>
        <v>0</v>
      </c>
      <c r="J30" s="98">
        <f t="shared" si="2"/>
        <v>2275</v>
      </c>
      <c r="K30" s="95">
        <f t="shared" si="3"/>
        <v>0</v>
      </c>
      <c r="L30" s="98">
        <f t="shared" si="4"/>
        <v>0</v>
      </c>
      <c r="M30" s="99">
        <f t="shared" si="5"/>
        <v>0</v>
      </c>
      <c r="N30" s="3"/>
    </row>
    <row r="31" spans="1:14" ht="12.75">
      <c r="A31" s="131"/>
      <c r="B31" s="79">
        <v>3</v>
      </c>
      <c r="C31" s="92"/>
      <c r="D31" s="93">
        <f>C31*0.001*E17</f>
        <v>0</v>
      </c>
      <c r="E31" s="94">
        <v>136</v>
      </c>
      <c r="F31" s="95">
        <f>E31*0.001*E17</f>
        <v>0</v>
      </c>
      <c r="G31" s="96">
        <v>455</v>
      </c>
      <c r="H31" s="97">
        <f t="shared" si="0"/>
        <v>0</v>
      </c>
      <c r="I31" s="98">
        <f t="shared" si="1"/>
        <v>0</v>
      </c>
      <c r="J31" s="98">
        <f t="shared" si="2"/>
        <v>2275</v>
      </c>
      <c r="K31" s="95">
        <f t="shared" si="3"/>
        <v>0</v>
      </c>
      <c r="L31" s="98">
        <f t="shared" si="4"/>
        <v>0</v>
      </c>
      <c r="M31" s="99">
        <f t="shared" si="5"/>
        <v>0</v>
      </c>
      <c r="N31" s="3"/>
    </row>
    <row r="32" spans="1:14" ht="12.75">
      <c r="A32" s="131"/>
      <c r="B32" s="79">
        <v>4</v>
      </c>
      <c r="C32" s="92"/>
      <c r="D32" s="93">
        <f>C32*0.001*F17</f>
        <v>0</v>
      </c>
      <c r="E32" s="94">
        <v>136</v>
      </c>
      <c r="F32" s="95">
        <f>E32*0.001*F17</f>
        <v>0</v>
      </c>
      <c r="G32" s="96">
        <v>455</v>
      </c>
      <c r="H32" s="97">
        <f t="shared" si="0"/>
        <v>0</v>
      </c>
      <c r="I32" s="98">
        <f t="shared" si="1"/>
        <v>0</v>
      </c>
      <c r="J32" s="98">
        <f t="shared" si="2"/>
        <v>2275</v>
      </c>
      <c r="K32" s="95">
        <f t="shared" si="3"/>
        <v>0</v>
      </c>
      <c r="L32" s="98">
        <f t="shared" si="4"/>
        <v>0</v>
      </c>
      <c r="M32" s="99">
        <f t="shared" si="5"/>
        <v>0</v>
      </c>
      <c r="N32" s="3"/>
    </row>
    <row r="33" spans="1:13" ht="12.75">
      <c r="A33" s="130" t="s">
        <v>34</v>
      </c>
      <c r="B33" s="79">
        <v>1</v>
      </c>
      <c r="C33" s="92"/>
      <c r="D33" s="93">
        <f>C33*0.001*C$17</f>
        <v>0</v>
      </c>
      <c r="E33" s="94">
        <v>176</v>
      </c>
      <c r="F33" s="95">
        <f>E33*0.001*C$17</f>
        <v>0.000176</v>
      </c>
      <c r="G33" s="96">
        <v>0</v>
      </c>
      <c r="H33" s="97">
        <f t="shared" si="0"/>
        <v>0</v>
      </c>
      <c r="I33" s="98">
        <f t="shared" si="1"/>
        <v>0</v>
      </c>
      <c r="J33" s="98">
        <f t="shared" si="2"/>
        <v>0</v>
      </c>
      <c r="K33" s="95">
        <f t="shared" si="3"/>
        <v>0</v>
      </c>
      <c r="L33" s="98">
        <f t="shared" si="4"/>
        <v>0</v>
      </c>
      <c r="M33" s="99">
        <f t="shared" si="5"/>
        <v>0</v>
      </c>
    </row>
    <row r="34" spans="1:13" ht="12.75">
      <c r="A34" s="131"/>
      <c r="B34" s="79">
        <v>2</v>
      </c>
      <c r="C34" s="92"/>
      <c r="D34" s="100">
        <f>C34*0.001*D$17</f>
        <v>0</v>
      </c>
      <c r="E34" s="94">
        <v>176</v>
      </c>
      <c r="F34" s="95">
        <f>E34*0.001*D$17</f>
        <v>0</v>
      </c>
      <c r="G34" s="96">
        <v>0</v>
      </c>
      <c r="H34" s="95">
        <f t="shared" si="0"/>
        <v>0</v>
      </c>
      <c r="I34" s="98">
        <f t="shared" si="1"/>
        <v>0</v>
      </c>
      <c r="J34" s="98">
        <f t="shared" si="2"/>
        <v>0</v>
      </c>
      <c r="K34" s="95">
        <f t="shared" si="3"/>
        <v>0</v>
      </c>
      <c r="L34" s="98">
        <f t="shared" si="4"/>
        <v>0</v>
      </c>
      <c r="M34" s="99">
        <f t="shared" si="5"/>
        <v>0</v>
      </c>
    </row>
    <row r="35" spans="1:13" ht="12.75">
      <c r="A35" s="131"/>
      <c r="B35" s="79">
        <v>3</v>
      </c>
      <c r="C35" s="92"/>
      <c r="D35" s="93">
        <f>C35*0.001*E17</f>
        <v>0</v>
      </c>
      <c r="E35" s="94">
        <v>176</v>
      </c>
      <c r="F35" s="95">
        <f>E35*0.001*E17</f>
        <v>0</v>
      </c>
      <c r="G35" s="96">
        <v>0</v>
      </c>
      <c r="H35" s="97">
        <f t="shared" si="0"/>
        <v>0</v>
      </c>
      <c r="I35" s="98">
        <f t="shared" si="1"/>
        <v>0</v>
      </c>
      <c r="J35" s="98">
        <f t="shared" si="2"/>
        <v>0</v>
      </c>
      <c r="K35" s="95">
        <f t="shared" si="3"/>
        <v>0</v>
      </c>
      <c r="L35" s="98">
        <f t="shared" si="4"/>
        <v>0</v>
      </c>
      <c r="M35" s="99">
        <f t="shared" si="5"/>
        <v>0</v>
      </c>
    </row>
    <row r="36" spans="1:13" ht="15.75" customHeight="1">
      <c r="A36" s="131"/>
      <c r="B36" s="79">
        <v>4</v>
      </c>
      <c r="C36" s="92"/>
      <c r="D36" s="93">
        <f>C36*0.001*F17</f>
        <v>0</v>
      </c>
      <c r="E36" s="94">
        <v>176</v>
      </c>
      <c r="F36" s="95">
        <f>E36*0.001*F17</f>
        <v>0</v>
      </c>
      <c r="G36" s="96">
        <v>0</v>
      </c>
      <c r="H36" s="97">
        <f t="shared" si="0"/>
        <v>0</v>
      </c>
      <c r="I36" s="98">
        <f t="shared" si="1"/>
        <v>0</v>
      </c>
      <c r="J36" s="98">
        <f t="shared" si="2"/>
        <v>0</v>
      </c>
      <c r="K36" s="95">
        <f t="shared" si="3"/>
        <v>0</v>
      </c>
      <c r="L36" s="98">
        <f t="shared" si="4"/>
        <v>0</v>
      </c>
      <c r="M36" s="99">
        <f t="shared" si="5"/>
        <v>0</v>
      </c>
    </row>
    <row r="37" spans="1:13" ht="12.75">
      <c r="A37" s="130" t="s">
        <v>61</v>
      </c>
      <c r="B37" s="79">
        <v>1</v>
      </c>
      <c r="C37" s="92"/>
      <c r="D37" s="93">
        <f>C37*0.001*C$17</f>
        <v>0</v>
      </c>
      <c r="E37" s="101">
        <v>0.49</v>
      </c>
      <c r="F37" s="95">
        <f>E37*0.001*C$17</f>
        <v>4.9E-07</v>
      </c>
      <c r="G37" s="96">
        <v>27550</v>
      </c>
      <c r="H37" s="97">
        <f t="shared" si="0"/>
        <v>0</v>
      </c>
      <c r="I37" s="98">
        <f t="shared" si="1"/>
        <v>0</v>
      </c>
      <c r="J37" s="98">
        <f t="shared" si="2"/>
        <v>137750</v>
      </c>
      <c r="K37" s="95">
        <f t="shared" si="3"/>
        <v>0</v>
      </c>
      <c r="L37" s="98">
        <f t="shared" si="4"/>
        <v>0</v>
      </c>
      <c r="M37" s="99">
        <f t="shared" si="5"/>
        <v>0</v>
      </c>
    </row>
    <row r="38" spans="1:13" ht="12.75">
      <c r="A38" s="131"/>
      <c r="B38" s="79">
        <v>2</v>
      </c>
      <c r="C38" s="92"/>
      <c r="D38" s="100">
        <f>C38*0.001*D$17</f>
        <v>0</v>
      </c>
      <c r="E38" s="101">
        <v>0.49</v>
      </c>
      <c r="F38" s="95">
        <f>E38*0.001*D$17</f>
        <v>0</v>
      </c>
      <c r="G38" s="96">
        <v>27550</v>
      </c>
      <c r="H38" s="95">
        <f t="shared" si="0"/>
        <v>0</v>
      </c>
      <c r="I38" s="98">
        <f t="shared" si="1"/>
        <v>0</v>
      </c>
      <c r="J38" s="98">
        <f t="shared" si="2"/>
        <v>137750</v>
      </c>
      <c r="K38" s="95">
        <f t="shared" si="3"/>
        <v>0</v>
      </c>
      <c r="L38" s="98">
        <f t="shared" si="4"/>
        <v>0</v>
      </c>
      <c r="M38" s="99">
        <f t="shared" si="5"/>
        <v>0</v>
      </c>
    </row>
    <row r="39" spans="1:13" ht="12.75">
      <c r="A39" s="131"/>
      <c r="B39" s="79">
        <v>3</v>
      </c>
      <c r="C39" s="92"/>
      <c r="D39" s="93">
        <f>C39*0.001*E17</f>
        <v>0</v>
      </c>
      <c r="E39" s="101">
        <v>0.49</v>
      </c>
      <c r="F39" s="95">
        <f>E39*0.001*E17</f>
        <v>0</v>
      </c>
      <c r="G39" s="96">
        <v>27550</v>
      </c>
      <c r="H39" s="97">
        <f t="shared" si="0"/>
        <v>0</v>
      </c>
      <c r="I39" s="98">
        <f t="shared" si="1"/>
        <v>0</v>
      </c>
      <c r="J39" s="98">
        <f t="shared" si="2"/>
        <v>137750</v>
      </c>
      <c r="K39" s="95">
        <f t="shared" si="3"/>
        <v>0</v>
      </c>
      <c r="L39" s="98">
        <f t="shared" si="4"/>
        <v>0</v>
      </c>
      <c r="M39" s="99">
        <f t="shared" si="5"/>
        <v>0</v>
      </c>
    </row>
    <row r="40" spans="1:13" ht="12.75">
      <c r="A40" s="131"/>
      <c r="B40" s="79">
        <v>4</v>
      </c>
      <c r="C40" s="92"/>
      <c r="D40" s="93">
        <f>C40*0.001*F17</f>
        <v>0</v>
      </c>
      <c r="E40" s="101">
        <v>0.49</v>
      </c>
      <c r="F40" s="95">
        <f>E40*0.001*F17</f>
        <v>0</v>
      </c>
      <c r="G40" s="96">
        <v>27550</v>
      </c>
      <c r="H40" s="97">
        <f t="shared" si="0"/>
        <v>0</v>
      </c>
      <c r="I40" s="98">
        <f t="shared" si="1"/>
        <v>0</v>
      </c>
      <c r="J40" s="98">
        <f t="shared" si="2"/>
        <v>137750</v>
      </c>
      <c r="K40" s="95">
        <f t="shared" si="3"/>
        <v>0</v>
      </c>
      <c r="L40" s="98">
        <f t="shared" si="4"/>
        <v>0</v>
      </c>
      <c r="M40" s="99">
        <f t="shared" si="5"/>
        <v>0</v>
      </c>
    </row>
    <row r="41" spans="1:13" ht="12.75">
      <c r="A41" s="130" t="s">
        <v>18</v>
      </c>
      <c r="B41" s="79">
        <v>1</v>
      </c>
      <c r="C41" s="92"/>
      <c r="D41" s="93">
        <f>C41*0.001*C$17</f>
        <v>0</v>
      </c>
      <c r="E41" s="101">
        <v>4</v>
      </c>
      <c r="F41" s="95">
        <f>E41*0.001*C$17</f>
        <v>4E-06</v>
      </c>
      <c r="G41" s="96">
        <v>2755</v>
      </c>
      <c r="H41" s="97">
        <f t="shared" si="0"/>
        <v>0</v>
      </c>
      <c r="I41" s="98">
        <f t="shared" si="1"/>
        <v>0</v>
      </c>
      <c r="J41" s="98">
        <f t="shared" si="2"/>
        <v>13775</v>
      </c>
      <c r="K41" s="95">
        <f t="shared" si="3"/>
        <v>0</v>
      </c>
      <c r="L41" s="98">
        <f t="shared" si="4"/>
        <v>0</v>
      </c>
      <c r="M41" s="99">
        <f t="shared" si="5"/>
        <v>0</v>
      </c>
    </row>
    <row r="42" spans="1:13" ht="12.75">
      <c r="A42" s="131"/>
      <c r="B42" s="79">
        <v>2</v>
      </c>
      <c r="C42" s="92"/>
      <c r="D42" s="100">
        <f>C42*0.001*D$17</f>
        <v>0</v>
      </c>
      <c r="E42" s="101">
        <v>4</v>
      </c>
      <c r="F42" s="95">
        <f>E42*0.001*D$17</f>
        <v>0</v>
      </c>
      <c r="G42" s="96">
        <v>2755</v>
      </c>
      <c r="H42" s="95">
        <f t="shared" si="0"/>
        <v>0</v>
      </c>
      <c r="I42" s="98">
        <f t="shared" si="1"/>
        <v>0</v>
      </c>
      <c r="J42" s="98">
        <f t="shared" si="2"/>
        <v>13775</v>
      </c>
      <c r="K42" s="95">
        <f t="shared" si="3"/>
        <v>0</v>
      </c>
      <c r="L42" s="98">
        <f t="shared" si="4"/>
        <v>0</v>
      </c>
      <c r="M42" s="99">
        <f t="shared" si="5"/>
        <v>0</v>
      </c>
    </row>
    <row r="43" spans="1:13" ht="12.75">
      <c r="A43" s="131"/>
      <c r="B43" s="79">
        <v>3</v>
      </c>
      <c r="C43" s="92"/>
      <c r="D43" s="93">
        <f>C43*0.001*E17</f>
        <v>0</v>
      </c>
      <c r="E43" s="101">
        <v>4</v>
      </c>
      <c r="F43" s="95">
        <f>E43*0.001*E17</f>
        <v>0</v>
      </c>
      <c r="G43" s="96">
        <v>2755</v>
      </c>
      <c r="H43" s="97">
        <f t="shared" si="0"/>
        <v>0</v>
      </c>
      <c r="I43" s="98">
        <f t="shared" si="1"/>
        <v>0</v>
      </c>
      <c r="J43" s="98">
        <f t="shared" si="2"/>
        <v>13775</v>
      </c>
      <c r="K43" s="95">
        <f t="shared" si="3"/>
        <v>0</v>
      </c>
      <c r="L43" s="98">
        <f t="shared" si="4"/>
        <v>0</v>
      </c>
      <c r="M43" s="99">
        <f t="shared" si="5"/>
        <v>0</v>
      </c>
    </row>
    <row r="44" spans="1:13" ht="13.5" thickBot="1">
      <c r="A44" s="131"/>
      <c r="B44" s="46">
        <v>4</v>
      </c>
      <c r="C44" s="47"/>
      <c r="D44" s="48">
        <f>C44*0.001*F17</f>
        <v>0</v>
      </c>
      <c r="E44" s="54">
        <v>4</v>
      </c>
      <c r="F44" s="50">
        <f>E44*0.001*F17</f>
        <v>0</v>
      </c>
      <c r="G44" s="51">
        <v>2755</v>
      </c>
      <c r="H44" s="52">
        <f t="shared" si="0"/>
        <v>0</v>
      </c>
      <c r="I44" s="53">
        <f t="shared" si="1"/>
        <v>0</v>
      </c>
      <c r="J44" s="53">
        <f t="shared" si="2"/>
        <v>13775</v>
      </c>
      <c r="K44" s="50">
        <f t="shared" si="3"/>
        <v>0</v>
      </c>
      <c r="L44" s="53">
        <f t="shared" si="4"/>
        <v>0</v>
      </c>
      <c r="M44" s="81">
        <f t="shared" si="5"/>
        <v>0</v>
      </c>
    </row>
    <row r="45" spans="1:13" ht="12" customHeight="1" thickBot="1">
      <c r="A45" s="120">
        <v>1</v>
      </c>
      <c r="B45" s="121">
        <v>2</v>
      </c>
      <c r="C45" s="121">
        <v>3</v>
      </c>
      <c r="D45" s="121">
        <v>4</v>
      </c>
      <c r="E45" s="121">
        <v>5</v>
      </c>
      <c r="F45" s="121">
        <v>6</v>
      </c>
      <c r="G45" s="121">
        <v>7</v>
      </c>
      <c r="H45" s="122">
        <v>8</v>
      </c>
      <c r="I45" s="121">
        <v>9</v>
      </c>
      <c r="J45" s="121">
        <v>10</v>
      </c>
      <c r="K45" s="122">
        <v>11</v>
      </c>
      <c r="L45" s="121">
        <v>12</v>
      </c>
      <c r="M45" s="123">
        <v>13</v>
      </c>
    </row>
    <row r="46" spans="1:13" ht="12.75">
      <c r="A46" s="131" t="s">
        <v>35</v>
      </c>
      <c r="B46" s="71">
        <v>1</v>
      </c>
      <c r="C46" s="92"/>
      <c r="D46" s="49">
        <f>C46*0.001*C$17</f>
        <v>0</v>
      </c>
      <c r="E46" s="118">
        <v>0.08</v>
      </c>
      <c r="F46" s="72">
        <f>E46*0.001*C$17</f>
        <v>8E-08</v>
      </c>
      <c r="G46" s="119">
        <v>17220</v>
      </c>
      <c r="H46" s="73">
        <f aca="true" t="shared" si="6" ref="H46:H73">IF(F46&gt;D46,D46,F46)</f>
        <v>0</v>
      </c>
      <c r="I46" s="74">
        <f aca="true" t="shared" si="7" ref="I46:I73">G46*H46</f>
        <v>0</v>
      </c>
      <c r="J46" s="74">
        <f aca="true" t="shared" si="8" ref="J46:J73">G46*5</f>
        <v>86100</v>
      </c>
      <c r="K46" s="72">
        <f aca="true" t="shared" si="9" ref="K46:K69">IF(D46-H46&lt;0,0,D46-H46)</f>
        <v>0</v>
      </c>
      <c r="L46" s="74">
        <f aca="true" t="shared" si="10" ref="L46:L73">K46*J46</f>
        <v>0</v>
      </c>
      <c r="M46" s="82">
        <f aca="true" t="shared" si="11" ref="M46:M73">I46+L46</f>
        <v>0</v>
      </c>
    </row>
    <row r="47" spans="1:13" ht="12.75">
      <c r="A47" s="131"/>
      <c r="B47" s="79">
        <v>2</v>
      </c>
      <c r="C47" s="92"/>
      <c r="D47" s="100">
        <f>C47*0.001*D$17</f>
        <v>0</v>
      </c>
      <c r="E47" s="101">
        <v>0.08</v>
      </c>
      <c r="F47" s="95">
        <f>E47*0.001*D$17</f>
        <v>0</v>
      </c>
      <c r="G47" s="96">
        <v>17220</v>
      </c>
      <c r="H47" s="95">
        <f t="shared" si="6"/>
        <v>0</v>
      </c>
      <c r="I47" s="98">
        <f t="shared" si="7"/>
        <v>0</v>
      </c>
      <c r="J47" s="98">
        <f t="shared" si="8"/>
        <v>86100</v>
      </c>
      <c r="K47" s="95">
        <f t="shared" si="9"/>
        <v>0</v>
      </c>
      <c r="L47" s="98">
        <f t="shared" si="10"/>
        <v>0</v>
      </c>
      <c r="M47" s="99">
        <f t="shared" si="11"/>
        <v>0</v>
      </c>
    </row>
    <row r="48" spans="1:13" ht="12.75">
      <c r="A48" s="131"/>
      <c r="B48" s="79">
        <v>3</v>
      </c>
      <c r="C48" s="92"/>
      <c r="D48" s="93">
        <f>C48*0.001*E17</f>
        <v>0</v>
      </c>
      <c r="E48" s="101">
        <v>0.08</v>
      </c>
      <c r="F48" s="95">
        <f>E48*0.001*E17</f>
        <v>0</v>
      </c>
      <c r="G48" s="96">
        <v>17220</v>
      </c>
      <c r="H48" s="97">
        <f t="shared" si="6"/>
        <v>0</v>
      </c>
      <c r="I48" s="98">
        <f t="shared" si="7"/>
        <v>0</v>
      </c>
      <c r="J48" s="98">
        <f t="shared" si="8"/>
        <v>86100</v>
      </c>
      <c r="K48" s="95">
        <f t="shared" si="9"/>
        <v>0</v>
      </c>
      <c r="L48" s="98">
        <f t="shared" si="10"/>
        <v>0</v>
      </c>
      <c r="M48" s="99">
        <f t="shared" si="11"/>
        <v>0</v>
      </c>
    </row>
    <row r="49" spans="1:13" ht="12.75">
      <c r="A49" s="131"/>
      <c r="B49" s="79">
        <v>4</v>
      </c>
      <c r="C49" s="92"/>
      <c r="D49" s="93">
        <f>C49*0.001*F17</f>
        <v>0</v>
      </c>
      <c r="E49" s="101">
        <v>0.08</v>
      </c>
      <c r="F49" s="95">
        <f>E49*0.001*F17</f>
        <v>0</v>
      </c>
      <c r="G49" s="96">
        <v>17220</v>
      </c>
      <c r="H49" s="97">
        <f t="shared" si="6"/>
        <v>0</v>
      </c>
      <c r="I49" s="98">
        <f t="shared" si="7"/>
        <v>0</v>
      </c>
      <c r="J49" s="98">
        <f t="shared" si="8"/>
        <v>86100</v>
      </c>
      <c r="K49" s="95">
        <f t="shared" si="9"/>
        <v>0</v>
      </c>
      <c r="L49" s="98">
        <f t="shared" si="10"/>
        <v>0</v>
      </c>
      <c r="M49" s="99">
        <f t="shared" si="11"/>
        <v>0</v>
      </c>
    </row>
    <row r="50" spans="1:13" ht="12.75">
      <c r="A50" s="130" t="s">
        <v>36</v>
      </c>
      <c r="B50" s="79">
        <v>1</v>
      </c>
      <c r="C50" s="92"/>
      <c r="D50" s="93">
        <f>C50*0.001*C$17</f>
        <v>0</v>
      </c>
      <c r="E50" s="94">
        <v>40</v>
      </c>
      <c r="F50" s="95">
        <f>E50*0.001*C$17</f>
        <v>4E-05</v>
      </c>
      <c r="G50" s="96">
        <v>34.5</v>
      </c>
      <c r="H50" s="97">
        <f t="shared" si="6"/>
        <v>0</v>
      </c>
      <c r="I50" s="98">
        <f t="shared" si="7"/>
        <v>0</v>
      </c>
      <c r="J50" s="98">
        <f t="shared" si="8"/>
        <v>172.5</v>
      </c>
      <c r="K50" s="95">
        <f t="shared" si="9"/>
        <v>0</v>
      </c>
      <c r="L50" s="98">
        <f t="shared" si="10"/>
        <v>0</v>
      </c>
      <c r="M50" s="99">
        <f t="shared" si="11"/>
        <v>0</v>
      </c>
    </row>
    <row r="51" spans="1:13" ht="12.75">
      <c r="A51" s="131"/>
      <c r="B51" s="79">
        <v>2</v>
      </c>
      <c r="C51" s="92"/>
      <c r="D51" s="100">
        <f>C51*0.001*D$17</f>
        <v>0</v>
      </c>
      <c r="E51" s="94">
        <v>40</v>
      </c>
      <c r="F51" s="95">
        <f>E51*0.001*D$17</f>
        <v>0</v>
      </c>
      <c r="G51" s="96">
        <v>34.5</v>
      </c>
      <c r="H51" s="95">
        <f t="shared" si="6"/>
        <v>0</v>
      </c>
      <c r="I51" s="98">
        <f t="shared" si="7"/>
        <v>0</v>
      </c>
      <c r="J51" s="98">
        <f t="shared" si="8"/>
        <v>172.5</v>
      </c>
      <c r="K51" s="95">
        <f t="shared" si="9"/>
        <v>0</v>
      </c>
      <c r="L51" s="98">
        <f t="shared" si="10"/>
        <v>0</v>
      </c>
      <c r="M51" s="99">
        <f t="shared" si="11"/>
        <v>0</v>
      </c>
    </row>
    <row r="52" spans="1:13" ht="12.75">
      <c r="A52" s="131"/>
      <c r="B52" s="79">
        <v>3</v>
      </c>
      <c r="C52" s="92"/>
      <c r="D52" s="93">
        <f>C52*0.001*E17</f>
        <v>0</v>
      </c>
      <c r="E52" s="94">
        <v>40</v>
      </c>
      <c r="F52" s="95">
        <f>E52*0.001*E17</f>
        <v>0</v>
      </c>
      <c r="G52" s="96">
        <v>34.5</v>
      </c>
      <c r="H52" s="97">
        <f t="shared" si="6"/>
        <v>0</v>
      </c>
      <c r="I52" s="98">
        <f t="shared" si="7"/>
        <v>0</v>
      </c>
      <c r="J52" s="98">
        <f t="shared" si="8"/>
        <v>172.5</v>
      </c>
      <c r="K52" s="95">
        <f t="shared" si="9"/>
        <v>0</v>
      </c>
      <c r="L52" s="98">
        <f t="shared" si="10"/>
        <v>0</v>
      </c>
      <c r="M52" s="99">
        <f t="shared" si="11"/>
        <v>0</v>
      </c>
    </row>
    <row r="53" spans="1:13" ht="12.75">
      <c r="A53" s="131"/>
      <c r="B53" s="79">
        <v>4</v>
      </c>
      <c r="C53" s="92"/>
      <c r="D53" s="93">
        <f>C53*0.001*F17</f>
        <v>0</v>
      </c>
      <c r="E53" s="94">
        <v>40</v>
      </c>
      <c r="F53" s="95">
        <f>E53*0.001*F17</f>
        <v>0</v>
      </c>
      <c r="G53" s="96">
        <v>34.5</v>
      </c>
      <c r="H53" s="97">
        <f t="shared" si="6"/>
        <v>0</v>
      </c>
      <c r="I53" s="98">
        <f t="shared" si="7"/>
        <v>0</v>
      </c>
      <c r="J53" s="98">
        <f t="shared" si="8"/>
        <v>172.5</v>
      </c>
      <c r="K53" s="95">
        <f t="shared" si="9"/>
        <v>0</v>
      </c>
      <c r="L53" s="98">
        <f t="shared" si="10"/>
        <v>0</v>
      </c>
      <c r="M53" s="99">
        <f t="shared" si="11"/>
        <v>0</v>
      </c>
    </row>
    <row r="54" spans="1:13" ht="12.75">
      <c r="A54" s="130" t="s">
        <v>19</v>
      </c>
      <c r="B54" s="79">
        <v>1</v>
      </c>
      <c r="C54" s="92"/>
      <c r="D54" s="93">
        <f>C54*0.001*C$17</f>
        <v>0</v>
      </c>
      <c r="E54" s="94">
        <v>83</v>
      </c>
      <c r="F54" s="95">
        <f>E54*0.001*C$17</f>
        <v>8.300000000000001E-05</v>
      </c>
      <c r="G54" s="96">
        <v>4.5</v>
      </c>
      <c r="H54" s="97">
        <f t="shared" si="6"/>
        <v>0</v>
      </c>
      <c r="I54" s="98">
        <f>G54*H54</f>
        <v>0</v>
      </c>
      <c r="J54" s="98">
        <f t="shared" si="8"/>
        <v>22.5</v>
      </c>
      <c r="K54" s="95">
        <f t="shared" si="9"/>
        <v>0</v>
      </c>
      <c r="L54" s="98">
        <f t="shared" si="10"/>
        <v>0</v>
      </c>
      <c r="M54" s="99">
        <f t="shared" si="11"/>
        <v>0</v>
      </c>
    </row>
    <row r="55" spans="1:13" ht="12.75">
      <c r="A55" s="131"/>
      <c r="B55" s="79">
        <v>2</v>
      </c>
      <c r="C55" s="92"/>
      <c r="D55" s="100">
        <f>C55*0.001*D$17</f>
        <v>0</v>
      </c>
      <c r="E55" s="94">
        <v>83</v>
      </c>
      <c r="F55" s="95">
        <f>E55*0.001*D$17</f>
        <v>0</v>
      </c>
      <c r="G55" s="96">
        <v>4.5</v>
      </c>
      <c r="H55" s="95">
        <f t="shared" si="6"/>
        <v>0</v>
      </c>
      <c r="I55" s="98">
        <f t="shared" si="7"/>
        <v>0</v>
      </c>
      <c r="J55" s="98">
        <f t="shared" si="8"/>
        <v>22.5</v>
      </c>
      <c r="K55" s="95">
        <f t="shared" si="9"/>
        <v>0</v>
      </c>
      <c r="L55" s="98">
        <f t="shared" si="10"/>
        <v>0</v>
      </c>
      <c r="M55" s="99">
        <f t="shared" si="11"/>
        <v>0</v>
      </c>
    </row>
    <row r="56" spans="1:13" ht="12.75">
      <c r="A56" s="131"/>
      <c r="B56" s="79">
        <v>3</v>
      </c>
      <c r="C56" s="92"/>
      <c r="D56" s="93">
        <f>C56*0.001*E17</f>
        <v>0</v>
      </c>
      <c r="E56" s="94">
        <v>83</v>
      </c>
      <c r="F56" s="95">
        <f>E56*0.001*E17</f>
        <v>0</v>
      </c>
      <c r="G56" s="96">
        <v>4.5</v>
      </c>
      <c r="H56" s="97">
        <f t="shared" si="6"/>
        <v>0</v>
      </c>
      <c r="I56" s="98">
        <f t="shared" si="7"/>
        <v>0</v>
      </c>
      <c r="J56" s="98">
        <f t="shared" si="8"/>
        <v>22.5</v>
      </c>
      <c r="K56" s="95">
        <f t="shared" si="9"/>
        <v>0</v>
      </c>
      <c r="L56" s="98">
        <f t="shared" si="10"/>
        <v>0</v>
      </c>
      <c r="M56" s="99">
        <f t="shared" si="11"/>
        <v>0</v>
      </c>
    </row>
    <row r="57" spans="1:13" ht="12.75">
      <c r="A57" s="131"/>
      <c r="B57" s="79">
        <v>4</v>
      </c>
      <c r="C57" s="92"/>
      <c r="D57" s="93">
        <f>C57*0.001*F17</f>
        <v>0</v>
      </c>
      <c r="E57" s="94">
        <v>83</v>
      </c>
      <c r="F57" s="95">
        <f>E57*0.001*F17</f>
        <v>0</v>
      </c>
      <c r="G57" s="96">
        <v>4.5</v>
      </c>
      <c r="H57" s="97">
        <f t="shared" si="6"/>
        <v>0</v>
      </c>
      <c r="I57" s="98">
        <f t="shared" si="7"/>
        <v>0</v>
      </c>
      <c r="J57" s="98">
        <f t="shared" si="8"/>
        <v>22.5</v>
      </c>
      <c r="K57" s="95">
        <f t="shared" si="9"/>
        <v>0</v>
      </c>
      <c r="L57" s="98">
        <f t="shared" si="10"/>
        <v>0</v>
      </c>
      <c r="M57" s="99">
        <f t="shared" si="11"/>
        <v>0</v>
      </c>
    </row>
    <row r="58" spans="1:13" ht="12.75">
      <c r="A58" s="130" t="s">
        <v>38</v>
      </c>
      <c r="B58" s="79">
        <v>1</v>
      </c>
      <c r="C58" s="92"/>
      <c r="D58" s="93">
        <f>C58*0.001*C$17</f>
        <v>0</v>
      </c>
      <c r="E58" s="101">
        <v>0.15</v>
      </c>
      <c r="F58" s="95">
        <f>E58*0.001*C$17</f>
        <v>1.5E-07</v>
      </c>
      <c r="G58" s="96">
        <v>13775</v>
      </c>
      <c r="H58" s="97">
        <f t="shared" si="6"/>
        <v>0</v>
      </c>
      <c r="I58" s="98">
        <f t="shared" si="7"/>
        <v>0</v>
      </c>
      <c r="J58" s="98">
        <f t="shared" si="8"/>
        <v>68875</v>
      </c>
      <c r="K58" s="95">
        <f t="shared" si="9"/>
        <v>0</v>
      </c>
      <c r="L58" s="98">
        <f t="shared" si="10"/>
        <v>0</v>
      </c>
      <c r="M58" s="99">
        <f t="shared" si="11"/>
        <v>0</v>
      </c>
    </row>
    <row r="59" spans="1:13" ht="12.75">
      <c r="A59" s="131"/>
      <c r="B59" s="79">
        <v>2</v>
      </c>
      <c r="C59" s="92"/>
      <c r="D59" s="100">
        <f>C59*0.001*D$17</f>
        <v>0</v>
      </c>
      <c r="E59" s="101">
        <v>0.15</v>
      </c>
      <c r="F59" s="95">
        <f>E59*0.001*D$17</f>
        <v>0</v>
      </c>
      <c r="G59" s="96">
        <v>13775</v>
      </c>
      <c r="H59" s="95">
        <f t="shared" si="6"/>
        <v>0</v>
      </c>
      <c r="I59" s="98">
        <f t="shared" si="7"/>
        <v>0</v>
      </c>
      <c r="J59" s="98">
        <f t="shared" si="8"/>
        <v>68875</v>
      </c>
      <c r="K59" s="95">
        <f t="shared" si="9"/>
        <v>0</v>
      </c>
      <c r="L59" s="98">
        <f t="shared" si="10"/>
        <v>0</v>
      </c>
      <c r="M59" s="99">
        <f t="shared" si="11"/>
        <v>0</v>
      </c>
    </row>
    <row r="60" spans="1:13" ht="12.75">
      <c r="A60" s="131"/>
      <c r="B60" s="79">
        <v>3</v>
      </c>
      <c r="C60" s="92"/>
      <c r="D60" s="93">
        <f>C60*0.001*E17</f>
        <v>0</v>
      </c>
      <c r="E60" s="101">
        <v>0.15</v>
      </c>
      <c r="F60" s="95">
        <f>E60*0.001*E17</f>
        <v>0</v>
      </c>
      <c r="G60" s="96">
        <v>13775</v>
      </c>
      <c r="H60" s="97">
        <f t="shared" si="6"/>
        <v>0</v>
      </c>
      <c r="I60" s="98">
        <f t="shared" si="7"/>
        <v>0</v>
      </c>
      <c r="J60" s="98">
        <f t="shared" si="8"/>
        <v>68875</v>
      </c>
      <c r="K60" s="95">
        <f t="shared" si="9"/>
        <v>0</v>
      </c>
      <c r="L60" s="98">
        <f t="shared" si="10"/>
        <v>0</v>
      </c>
      <c r="M60" s="99">
        <f t="shared" si="11"/>
        <v>0</v>
      </c>
    </row>
    <row r="61" spans="1:13" ht="12.75">
      <c r="A61" s="131"/>
      <c r="B61" s="79">
        <v>4</v>
      </c>
      <c r="C61" s="92"/>
      <c r="D61" s="93">
        <f>C61*0.001*F17</f>
        <v>0</v>
      </c>
      <c r="E61" s="101">
        <v>0.15</v>
      </c>
      <c r="F61" s="95">
        <f>E61*0.001*F17</f>
        <v>0</v>
      </c>
      <c r="G61" s="96">
        <v>13775</v>
      </c>
      <c r="H61" s="97">
        <f t="shared" si="6"/>
        <v>0</v>
      </c>
      <c r="I61" s="98">
        <f t="shared" si="7"/>
        <v>0</v>
      </c>
      <c r="J61" s="98">
        <f t="shared" si="8"/>
        <v>68875</v>
      </c>
      <c r="K61" s="95">
        <f t="shared" si="9"/>
        <v>0</v>
      </c>
      <c r="L61" s="98">
        <f t="shared" si="10"/>
        <v>0</v>
      </c>
      <c r="M61" s="99">
        <f t="shared" si="11"/>
        <v>0</v>
      </c>
    </row>
    <row r="62" spans="1:13" ht="12.75">
      <c r="A62" s="130" t="s">
        <v>55</v>
      </c>
      <c r="B62" s="79">
        <v>1</v>
      </c>
      <c r="C62" s="92"/>
      <c r="D62" s="93">
        <f>C62*0.001*C17</f>
        <v>0</v>
      </c>
      <c r="E62" s="101">
        <v>0.67</v>
      </c>
      <c r="F62" s="95">
        <f>E62*0.001*C17</f>
        <v>6.7E-07</v>
      </c>
      <c r="G62" s="96">
        <v>2760</v>
      </c>
      <c r="H62" s="97">
        <f t="shared" si="6"/>
        <v>0</v>
      </c>
      <c r="I62" s="98">
        <f t="shared" si="7"/>
        <v>0</v>
      </c>
      <c r="J62" s="98">
        <f t="shared" si="8"/>
        <v>13800</v>
      </c>
      <c r="K62" s="95">
        <f t="shared" si="9"/>
        <v>0</v>
      </c>
      <c r="L62" s="98">
        <f t="shared" si="10"/>
        <v>0</v>
      </c>
      <c r="M62" s="99">
        <f t="shared" si="11"/>
        <v>0</v>
      </c>
    </row>
    <row r="63" spans="1:13" ht="12.75">
      <c r="A63" s="131"/>
      <c r="B63" s="79">
        <v>2</v>
      </c>
      <c r="C63" s="92"/>
      <c r="D63" s="100">
        <f>C63*0.001*D17</f>
        <v>0</v>
      </c>
      <c r="E63" s="101">
        <v>0.67</v>
      </c>
      <c r="F63" s="95">
        <f>E63*0.001*D17</f>
        <v>0</v>
      </c>
      <c r="G63" s="96">
        <v>2760</v>
      </c>
      <c r="H63" s="95">
        <f t="shared" si="6"/>
        <v>0</v>
      </c>
      <c r="I63" s="98">
        <f t="shared" si="7"/>
        <v>0</v>
      </c>
      <c r="J63" s="98">
        <f t="shared" si="8"/>
        <v>13800</v>
      </c>
      <c r="K63" s="95">
        <f t="shared" si="9"/>
        <v>0</v>
      </c>
      <c r="L63" s="98">
        <f t="shared" si="10"/>
        <v>0</v>
      </c>
      <c r="M63" s="99">
        <f t="shared" si="11"/>
        <v>0</v>
      </c>
    </row>
    <row r="64" spans="1:13" ht="12.75">
      <c r="A64" s="131"/>
      <c r="B64" s="79">
        <v>3</v>
      </c>
      <c r="C64" s="92"/>
      <c r="D64" s="93">
        <f>C64*0.001*E17</f>
        <v>0</v>
      </c>
      <c r="E64" s="101">
        <v>0.67</v>
      </c>
      <c r="F64" s="95">
        <f>E64*0.001*E17</f>
        <v>0</v>
      </c>
      <c r="G64" s="96">
        <v>2760</v>
      </c>
      <c r="H64" s="97">
        <f t="shared" si="6"/>
        <v>0</v>
      </c>
      <c r="I64" s="98">
        <f t="shared" si="7"/>
        <v>0</v>
      </c>
      <c r="J64" s="98">
        <f t="shared" si="8"/>
        <v>13800</v>
      </c>
      <c r="K64" s="95">
        <f t="shared" si="9"/>
        <v>0</v>
      </c>
      <c r="L64" s="98">
        <f t="shared" si="10"/>
        <v>0</v>
      </c>
      <c r="M64" s="99">
        <f t="shared" si="11"/>
        <v>0</v>
      </c>
    </row>
    <row r="65" spans="1:13" ht="12.75">
      <c r="A65" s="131"/>
      <c r="B65" s="79">
        <v>4</v>
      </c>
      <c r="C65" s="92"/>
      <c r="D65" s="93">
        <f>C65*0.001*F17</f>
        <v>0</v>
      </c>
      <c r="E65" s="101">
        <v>0.67</v>
      </c>
      <c r="F65" s="95">
        <f>E65*0.001*F17</f>
        <v>0</v>
      </c>
      <c r="G65" s="96">
        <v>2760</v>
      </c>
      <c r="H65" s="97">
        <f t="shared" si="6"/>
        <v>0</v>
      </c>
      <c r="I65" s="98">
        <f t="shared" si="7"/>
        <v>0</v>
      </c>
      <c r="J65" s="98">
        <f t="shared" si="8"/>
        <v>13800</v>
      </c>
      <c r="K65" s="95">
        <f t="shared" si="9"/>
        <v>0</v>
      </c>
      <c r="L65" s="98">
        <f t="shared" si="10"/>
        <v>0</v>
      </c>
      <c r="M65" s="99">
        <f t="shared" si="11"/>
        <v>0</v>
      </c>
    </row>
    <row r="66" spans="1:13" ht="12.75">
      <c r="A66" s="130" t="s">
        <v>56</v>
      </c>
      <c r="B66" s="79">
        <v>1</v>
      </c>
      <c r="C66" s="92"/>
      <c r="D66" s="93">
        <f>C66*0.001*C17</f>
        <v>0</v>
      </c>
      <c r="E66" s="94">
        <v>11</v>
      </c>
      <c r="F66" s="95">
        <f>E66*0.001*C17</f>
        <v>1.1E-05</v>
      </c>
      <c r="G66" s="96">
        <v>4550</v>
      </c>
      <c r="H66" s="97">
        <f t="shared" si="6"/>
        <v>0</v>
      </c>
      <c r="I66" s="98">
        <f t="shared" si="7"/>
        <v>0</v>
      </c>
      <c r="J66" s="98">
        <f t="shared" si="8"/>
        <v>22750</v>
      </c>
      <c r="K66" s="95">
        <f t="shared" si="9"/>
        <v>0</v>
      </c>
      <c r="L66" s="98">
        <f t="shared" si="10"/>
        <v>0</v>
      </c>
      <c r="M66" s="99">
        <f t="shared" si="11"/>
        <v>0</v>
      </c>
    </row>
    <row r="67" spans="1:13" ht="12.75">
      <c r="A67" s="131"/>
      <c r="B67" s="79">
        <v>2</v>
      </c>
      <c r="C67" s="92"/>
      <c r="D67" s="100">
        <f>C67*0.001*D17</f>
        <v>0</v>
      </c>
      <c r="E67" s="94">
        <v>11</v>
      </c>
      <c r="F67" s="95">
        <f>E67*0.001*D17</f>
        <v>0</v>
      </c>
      <c r="G67" s="96">
        <v>4550</v>
      </c>
      <c r="H67" s="95">
        <f t="shared" si="6"/>
        <v>0</v>
      </c>
      <c r="I67" s="98">
        <f t="shared" si="7"/>
        <v>0</v>
      </c>
      <c r="J67" s="98">
        <f t="shared" si="8"/>
        <v>22750</v>
      </c>
      <c r="K67" s="95">
        <f t="shared" si="9"/>
        <v>0</v>
      </c>
      <c r="L67" s="98">
        <f t="shared" si="10"/>
        <v>0</v>
      </c>
      <c r="M67" s="99">
        <f t="shared" si="11"/>
        <v>0</v>
      </c>
    </row>
    <row r="68" spans="1:13" ht="12.75">
      <c r="A68" s="131"/>
      <c r="B68" s="79">
        <v>3</v>
      </c>
      <c r="C68" s="92"/>
      <c r="D68" s="93">
        <f>C68*0.001*E17</f>
        <v>0</v>
      </c>
      <c r="E68" s="94">
        <v>11</v>
      </c>
      <c r="F68" s="95">
        <f>E68*0.001*E17</f>
        <v>0</v>
      </c>
      <c r="G68" s="96">
        <v>4550</v>
      </c>
      <c r="H68" s="97">
        <f t="shared" si="6"/>
        <v>0</v>
      </c>
      <c r="I68" s="98">
        <f t="shared" si="7"/>
        <v>0</v>
      </c>
      <c r="J68" s="98">
        <f t="shared" si="8"/>
        <v>22750</v>
      </c>
      <c r="K68" s="95">
        <f t="shared" si="9"/>
        <v>0</v>
      </c>
      <c r="L68" s="98">
        <f t="shared" si="10"/>
        <v>0</v>
      </c>
      <c r="M68" s="99">
        <f t="shared" si="11"/>
        <v>0</v>
      </c>
    </row>
    <row r="69" spans="1:13" ht="12.75">
      <c r="A69" s="131"/>
      <c r="B69" s="79">
        <v>4</v>
      </c>
      <c r="C69" s="92"/>
      <c r="D69" s="93">
        <f>C69*0.001*F17</f>
        <v>0</v>
      </c>
      <c r="E69" s="94">
        <v>11</v>
      </c>
      <c r="F69" s="95">
        <f>E69*0.001*F17</f>
        <v>0</v>
      </c>
      <c r="G69" s="96">
        <v>4550</v>
      </c>
      <c r="H69" s="97">
        <f t="shared" si="6"/>
        <v>0</v>
      </c>
      <c r="I69" s="98">
        <f t="shared" si="7"/>
        <v>0</v>
      </c>
      <c r="J69" s="98">
        <f t="shared" si="8"/>
        <v>22750</v>
      </c>
      <c r="K69" s="95">
        <f t="shared" si="9"/>
        <v>0</v>
      </c>
      <c r="L69" s="98">
        <f t="shared" si="10"/>
        <v>0</v>
      </c>
      <c r="M69" s="99">
        <f t="shared" si="11"/>
        <v>0</v>
      </c>
    </row>
    <row r="70" spans="1:13" ht="12.75">
      <c r="A70" s="132" t="s">
        <v>63</v>
      </c>
      <c r="B70" s="79">
        <v>1</v>
      </c>
      <c r="C70" s="92"/>
      <c r="D70" s="93">
        <f>C70*C17*0.001</f>
        <v>0</v>
      </c>
      <c r="E70" s="104">
        <f>1/0.326</f>
        <v>3.067484662576687</v>
      </c>
      <c r="F70" s="95">
        <f>E70*C17*0.001</f>
        <v>3.067484662576687E-06</v>
      </c>
      <c r="G70" s="96">
        <v>6890</v>
      </c>
      <c r="H70" s="97">
        <f t="shared" si="6"/>
        <v>0</v>
      </c>
      <c r="I70" s="98">
        <f t="shared" si="7"/>
        <v>0</v>
      </c>
      <c r="J70" s="98">
        <f t="shared" si="8"/>
        <v>34450</v>
      </c>
      <c r="K70" s="95">
        <f>IF(D70-H70&lt;0,0,D70-H70)</f>
        <v>0</v>
      </c>
      <c r="L70" s="98">
        <f t="shared" si="10"/>
        <v>0</v>
      </c>
      <c r="M70" s="99">
        <f t="shared" si="11"/>
        <v>0</v>
      </c>
    </row>
    <row r="71" spans="1:13" ht="12.75">
      <c r="A71" s="132"/>
      <c r="B71" s="79">
        <v>2</v>
      </c>
      <c r="C71" s="92"/>
      <c r="D71" s="93">
        <f>C71*D17*0.001</f>
        <v>0</v>
      </c>
      <c r="E71" s="104">
        <f>1/0.326</f>
        <v>3.067484662576687</v>
      </c>
      <c r="F71" s="95">
        <f>E71*0.001*D17</f>
        <v>0</v>
      </c>
      <c r="G71" s="96">
        <v>6890</v>
      </c>
      <c r="H71" s="95">
        <f t="shared" si="6"/>
        <v>0</v>
      </c>
      <c r="I71" s="98">
        <f t="shared" si="7"/>
        <v>0</v>
      </c>
      <c r="J71" s="98">
        <f t="shared" si="8"/>
        <v>34450</v>
      </c>
      <c r="K71" s="95">
        <f>IF(D71-H71&lt;0,0,D71-H71)</f>
        <v>0</v>
      </c>
      <c r="L71" s="98">
        <f t="shared" si="10"/>
        <v>0</v>
      </c>
      <c r="M71" s="99">
        <f t="shared" si="11"/>
        <v>0</v>
      </c>
    </row>
    <row r="72" spans="1:13" ht="12.75">
      <c r="A72" s="132"/>
      <c r="B72" s="79">
        <v>3</v>
      </c>
      <c r="C72" s="92"/>
      <c r="D72" s="93">
        <f>C72*E17*0.001</f>
        <v>0</v>
      </c>
      <c r="E72" s="104">
        <f>1/0.326</f>
        <v>3.067484662576687</v>
      </c>
      <c r="F72" s="95">
        <f>E72*E17*0.001</f>
        <v>0</v>
      </c>
      <c r="G72" s="96">
        <v>6890</v>
      </c>
      <c r="H72" s="97">
        <f t="shared" si="6"/>
        <v>0</v>
      </c>
      <c r="I72" s="98">
        <f t="shared" si="7"/>
        <v>0</v>
      </c>
      <c r="J72" s="98">
        <f t="shared" si="8"/>
        <v>34450</v>
      </c>
      <c r="K72" s="95">
        <f>IF(D72-H72&lt;0,0,D72-H72)</f>
        <v>0</v>
      </c>
      <c r="L72" s="98">
        <f t="shared" si="10"/>
        <v>0</v>
      </c>
      <c r="M72" s="99">
        <f t="shared" si="11"/>
        <v>0</v>
      </c>
    </row>
    <row r="73" spans="1:13" ht="12.75">
      <c r="A73" s="132"/>
      <c r="B73" s="79">
        <v>4</v>
      </c>
      <c r="C73" s="92"/>
      <c r="D73" s="93">
        <f>C73*F17*0.001</f>
        <v>0</v>
      </c>
      <c r="E73" s="104">
        <f>1/0.326</f>
        <v>3.067484662576687</v>
      </c>
      <c r="F73" s="95">
        <f>E73*F17*0.001</f>
        <v>0</v>
      </c>
      <c r="G73" s="96">
        <v>6890</v>
      </c>
      <c r="H73" s="97">
        <f t="shared" si="6"/>
        <v>0</v>
      </c>
      <c r="I73" s="98">
        <f t="shared" si="7"/>
        <v>0</v>
      </c>
      <c r="J73" s="98">
        <f t="shared" si="8"/>
        <v>34450</v>
      </c>
      <c r="K73" s="95">
        <f>IF(D73-H73&lt;0,0,D73-H73)</f>
        <v>0</v>
      </c>
      <c r="L73" s="98">
        <f t="shared" si="10"/>
        <v>0</v>
      </c>
      <c r="M73" s="99">
        <f t="shared" si="11"/>
        <v>0</v>
      </c>
    </row>
    <row r="74" spans="1:13" ht="15.75">
      <c r="A74" s="106" t="s">
        <v>0</v>
      </c>
      <c r="B74" s="106"/>
      <c r="C74" s="107"/>
      <c r="D74" s="108"/>
      <c r="E74" s="109"/>
      <c r="F74" s="109"/>
      <c r="G74" s="110"/>
      <c r="H74" s="111"/>
      <c r="I74" s="112"/>
      <c r="J74" s="113"/>
      <c r="K74" s="114"/>
      <c r="L74" s="112"/>
      <c r="M74" s="115">
        <f>SUM(M25:M44)+SUM(M46:M73)</f>
        <v>0</v>
      </c>
    </row>
    <row r="75" spans="1:12" ht="15">
      <c r="A75" s="42"/>
      <c r="B75" s="12"/>
      <c r="C75" s="17"/>
      <c r="D75" s="13"/>
      <c r="E75" s="14"/>
      <c r="F75" s="14"/>
      <c r="G75" s="15"/>
      <c r="H75" s="16"/>
      <c r="I75" s="18"/>
      <c r="J75" s="19"/>
      <c r="K75" s="20"/>
      <c r="L75" s="18"/>
    </row>
    <row r="76" spans="1:12" ht="15">
      <c r="A76" s="80" t="s">
        <v>72</v>
      </c>
      <c r="G76" s="15"/>
      <c r="H76" s="16"/>
      <c r="I76" s="18"/>
      <c r="J76" s="19"/>
      <c r="K76" s="20"/>
      <c r="L76" s="18"/>
    </row>
    <row r="77" spans="1:12" ht="16.5" customHeight="1">
      <c r="A77" s="80" t="s">
        <v>73</v>
      </c>
      <c r="D77" s="78">
        <v>0</v>
      </c>
      <c r="E77" t="s">
        <v>45</v>
      </c>
      <c r="F77" s="105">
        <f>G17/0.001</f>
        <v>1</v>
      </c>
      <c r="G77" t="s">
        <v>43</v>
      </c>
      <c r="H77" s="23">
        <f>D77*F77</f>
        <v>0</v>
      </c>
      <c r="I77" s="22" t="s">
        <v>44</v>
      </c>
      <c r="J77" s="7"/>
      <c r="K77" s="6"/>
      <c r="L77" s="8"/>
    </row>
    <row r="78" spans="6:12" ht="13.5" customHeight="1">
      <c r="F78" s="4"/>
      <c r="G78" s="5"/>
      <c r="H78" s="6"/>
      <c r="I78" s="43"/>
      <c r="J78" s="7"/>
      <c r="K78" s="6"/>
      <c r="L78" s="8"/>
    </row>
    <row r="79" spans="1:12" ht="12" customHeight="1">
      <c r="A79" t="s">
        <v>58</v>
      </c>
      <c r="G79" s="9"/>
      <c r="H79" s="10"/>
      <c r="I79" s="9"/>
      <c r="J79" s="9"/>
      <c r="K79" s="10"/>
      <c r="L79" s="9"/>
    </row>
    <row r="80" spans="1:12" ht="15.75">
      <c r="A80" s="80" t="s">
        <v>74</v>
      </c>
      <c r="E80" s="27">
        <f>M74-H77</f>
        <v>0</v>
      </c>
      <c r="F80" s="22" t="s">
        <v>44</v>
      </c>
      <c r="G80" s="9" t="s">
        <v>57</v>
      </c>
      <c r="H80" s="70">
        <f>(E80*0.18)+E80</f>
        <v>0</v>
      </c>
      <c r="L80" s="44"/>
    </row>
    <row r="82" spans="1:13" ht="12.75">
      <c r="A82" s="80" t="s">
        <v>46</v>
      </c>
      <c r="B82" s="128"/>
      <c r="C82" s="128"/>
      <c r="D82" s="128"/>
      <c r="E82" s="128"/>
      <c r="G82" s="128"/>
      <c r="H82" s="128"/>
      <c r="J82" s="128"/>
      <c r="K82" s="128"/>
      <c r="L82" s="128"/>
      <c r="M82" s="128"/>
    </row>
    <row r="83" spans="2:13" ht="12.75">
      <c r="B83" s="133" t="s">
        <v>84</v>
      </c>
      <c r="C83" s="133"/>
      <c r="D83" s="133"/>
      <c r="E83" s="133"/>
      <c r="G83" s="127" t="s">
        <v>48</v>
      </c>
      <c r="H83" s="127"/>
      <c r="J83" s="127" t="s">
        <v>54</v>
      </c>
      <c r="K83" s="127"/>
      <c r="L83" s="127"/>
      <c r="M83" s="127"/>
    </row>
    <row r="84" spans="3:13" ht="12.75">
      <c r="C84" s="1"/>
      <c r="D84" s="1"/>
      <c r="E84" s="1"/>
      <c r="G84" s="1"/>
      <c r="H84" s="1"/>
      <c r="J84" s="129"/>
      <c r="K84" s="129"/>
      <c r="L84" s="1"/>
      <c r="M84" s="1"/>
    </row>
    <row r="85" ht="12.75">
      <c r="A85" t="s">
        <v>49</v>
      </c>
    </row>
    <row r="86" spans="1:13" ht="22.5" customHeight="1">
      <c r="A86" s="126" t="s">
        <v>82</v>
      </c>
      <c r="B86" s="128"/>
      <c r="C86" s="128"/>
      <c r="D86" s="28"/>
      <c r="E86" s="128"/>
      <c r="F86" s="128"/>
      <c r="H86" s="126" t="s">
        <v>85</v>
      </c>
      <c r="I86" s="128"/>
      <c r="J86" s="128"/>
      <c r="K86" s="128"/>
      <c r="M86" s="124" t="s">
        <v>81</v>
      </c>
    </row>
    <row r="87" spans="1:13" ht="12.75">
      <c r="A87" s="127" t="s">
        <v>47</v>
      </c>
      <c r="B87" s="127"/>
      <c r="C87" s="127"/>
      <c r="D87" s="29"/>
      <c r="E87" s="127" t="s">
        <v>48</v>
      </c>
      <c r="F87" s="127"/>
      <c r="H87" s="127" t="s">
        <v>54</v>
      </c>
      <c r="I87" s="127"/>
      <c r="J87" s="127"/>
      <c r="K87" s="127"/>
      <c r="M87" s="125" t="s">
        <v>83</v>
      </c>
    </row>
    <row r="89" spans="1:13" ht="12.75">
      <c r="A89" s="126" t="s">
        <v>67</v>
      </c>
      <c r="B89" s="128"/>
      <c r="C89" s="128"/>
      <c r="D89" s="28"/>
      <c r="E89" s="128"/>
      <c r="F89" s="128"/>
      <c r="H89" s="128" t="s">
        <v>53</v>
      </c>
      <c r="I89" s="128"/>
      <c r="J89" s="128"/>
      <c r="K89" s="128"/>
      <c r="M89" s="124" t="s">
        <v>68</v>
      </c>
    </row>
    <row r="90" spans="1:13" ht="12.75">
      <c r="A90" s="127" t="s">
        <v>47</v>
      </c>
      <c r="B90" s="127"/>
      <c r="C90" s="127"/>
      <c r="D90" s="29"/>
      <c r="E90" s="127" t="s">
        <v>48</v>
      </c>
      <c r="F90" s="127"/>
      <c r="H90" s="127" t="s">
        <v>54</v>
      </c>
      <c r="I90" s="127"/>
      <c r="J90" s="127"/>
      <c r="K90" s="127"/>
      <c r="M90" s="125" t="s">
        <v>83</v>
      </c>
    </row>
    <row r="92" spans="1:2" ht="12.75">
      <c r="A92" s="126" t="s">
        <v>68</v>
      </c>
      <c r="B92" s="126"/>
    </row>
    <row r="93" spans="1:2" ht="12.75">
      <c r="A93" s="127" t="s">
        <v>50</v>
      </c>
      <c r="B93" s="127"/>
    </row>
  </sheetData>
  <sheetProtection/>
  <mergeCells count="51">
    <mergeCell ref="J1:K1"/>
    <mergeCell ref="C5:D5"/>
    <mergeCell ref="A8:M8"/>
    <mergeCell ref="A9:M9"/>
    <mergeCell ref="A10:M10"/>
    <mergeCell ref="A11:M11"/>
    <mergeCell ref="A12:M12"/>
    <mergeCell ref="A14:B17"/>
    <mergeCell ref="C14:G14"/>
    <mergeCell ref="G15:G16"/>
    <mergeCell ref="B19:B23"/>
    <mergeCell ref="C19:D19"/>
    <mergeCell ref="E19:F19"/>
    <mergeCell ref="G19:M19"/>
    <mergeCell ref="G20:I20"/>
    <mergeCell ref="J20:L20"/>
    <mergeCell ref="G21:I21"/>
    <mergeCell ref="J21:L21"/>
    <mergeCell ref="A25:A28"/>
    <mergeCell ref="A29:A32"/>
    <mergeCell ref="A33:A36"/>
    <mergeCell ref="A37:A40"/>
    <mergeCell ref="A41:A44"/>
    <mergeCell ref="A46:A49"/>
    <mergeCell ref="A50:A53"/>
    <mergeCell ref="A54:A57"/>
    <mergeCell ref="A58:A61"/>
    <mergeCell ref="A62:A65"/>
    <mergeCell ref="A66:A69"/>
    <mergeCell ref="A70:A73"/>
    <mergeCell ref="B82:E82"/>
    <mergeCell ref="G82:H82"/>
    <mergeCell ref="J82:M82"/>
    <mergeCell ref="B83:E83"/>
    <mergeCell ref="G83:H83"/>
    <mergeCell ref="J83:M83"/>
    <mergeCell ref="J84:K84"/>
    <mergeCell ref="A86:C86"/>
    <mergeCell ref="E86:F86"/>
    <mergeCell ref="H86:K86"/>
    <mergeCell ref="A87:C87"/>
    <mergeCell ref="E87:F87"/>
    <mergeCell ref="H87:K87"/>
    <mergeCell ref="A92:B92"/>
    <mergeCell ref="A93:B93"/>
    <mergeCell ref="A89:C89"/>
    <mergeCell ref="E89:F89"/>
    <mergeCell ref="H89:K89"/>
    <mergeCell ref="A90:C90"/>
    <mergeCell ref="E90:F90"/>
    <mergeCell ref="H90:K90"/>
  </mergeCells>
  <printOptions/>
  <pageMargins left="0.984251968503937" right="0" top="0.7480314960629921" bottom="0.15748031496062992" header="0.15748031496062992" footer="0.15748031496062992"/>
  <pageSetup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3"/>
  <sheetViews>
    <sheetView view="pageBreakPreview" zoomScaleNormal="90" zoomScaleSheetLayoutView="100" zoomScalePageLayoutView="0" workbookViewId="0" topLeftCell="A27">
      <selection activeCell="C45" sqref="C45"/>
    </sheetView>
  </sheetViews>
  <sheetFormatPr defaultColWidth="9.33203125" defaultRowHeight="12.75"/>
  <cols>
    <col min="1" max="1" width="22.66015625" style="0" customWidth="1"/>
    <col min="2" max="2" width="13.5" style="0" customWidth="1"/>
    <col min="3" max="3" width="11.83203125" style="0" customWidth="1"/>
    <col min="4" max="4" width="13.5" style="0" customWidth="1"/>
    <col min="5" max="5" width="13.33203125" style="0" customWidth="1"/>
    <col min="6" max="6" width="13.5" style="0" customWidth="1"/>
    <col min="7" max="7" width="14.66015625" style="0" customWidth="1"/>
    <col min="8" max="8" width="14.5" style="0" bestFit="1" customWidth="1"/>
    <col min="9" max="9" width="12.33203125" style="0" customWidth="1"/>
    <col min="10" max="10" width="11.5" style="0" bestFit="1" customWidth="1"/>
    <col min="11" max="11" width="10.83203125" style="0" customWidth="1"/>
    <col min="12" max="12" width="13.66015625" style="0" customWidth="1"/>
    <col min="13" max="13" width="12.5" style="0" customWidth="1"/>
  </cols>
  <sheetData>
    <row r="1" spans="1:11" ht="15.75">
      <c r="A1" s="26" t="s">
        <v>51</v>
      </c>
      <c r="J1" s="161" t="s">
        <v>52</v>
      </c>
      <c r="K1" s="161"/>
    </row>
    <row r="3" spans="1:13" ht="15.75">
      <c r="A3" s="77" t="s">
        <v>79</v>
      </c>
      <c r="B3" s="77"/>
      <c r="C3" s="77"/>
      <c r="E3" s="2"/>
      <c r="F3" s="2"/>
      <c r="G3" s="2"/>
      <c r="H3" s="2"/>
      <c r="J3" s="77" t="s">
        <v>70</v>
      </c>
      <c r="K3" s="2"/>
      <c r="L3" s="24"/>
      <c r="M3" s="21"/>
    </row>
    <row r="4" spans="1:12" ht="15.75">
      <c r="A4" s="77"/>
      <c r="B4" s="77"/>
      <c r="C4" s="77"/>
      <c r="E4" s="2"/>
      <c r="F4" s="2"/>
      <c r="G4" s="2"/>
      <c r="H4" s="2"/>
      <c r="J4" s="76"/>
      <c r="K4" s="76"/>
      <c r="L4" s="76"/>
    </row>
    <row r="5" spans="1:13" ht="21" customHeight="1">
      <c r="A5" s="103"/>
      <c r="B5" s="21"/>
      <c r="C5" s="162" t="s">
        <v>71</v>
      </c>
      <c r="D5" s="162"/>
      <c r="E5" s="2"/>
      <c r="F5" s="2"/>
      <c r="G5" s="2"/>
      <c r="H5" s="2"/>
      <c r="I5" s="55"/>
      <c r="J5" s="24"/>
      <c r="K5" s="24"/>
      <c r="L5" s="24"/>
      <c r="M5" s="103"/>
    </row>
    <row r="6" spans="1:12" ht="15.75">
      <c r="A6" s="116" t="s">
        <v>75</v>
      </c>
      <c r="J6" s="80" t="s">
        <v>75</v>
      </c>
      <c r="L6" s="117" t="s">
        <v>76</v>
      </c>
    </row>
    <row r="7" spans="1:12" ht="15.75">
      <c r="A7" s="116"/>
      <c r="J7" s="80"/>
      <c r="L7" s="117"/>
    </row>
    <row r="8" spans="1:13" ht="20.25">
      <c r="A8" s="163" t="s">
        <v>59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</row>
    <row r="9" spans="1:13" ht="20.25">
      <c r="A9" s="164" t="s">
        <v>80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</row>
    <row r="10" spans="1:13" s="102" customFormat="1" ht="12.75">
      <c r="A10" s="165" t="s">
        <v>69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</row>
    <row r="11" spans="1:13" ht="20.25">
      <c r="A11" s="163" t="s">
        <v>88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</row>
    <row r="12" spans="1:13" ht="18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</row>
    <row r="13" spans="1:13" ht="13.5" customHeight="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</row>
    <row r="14" spans="1:12" ht="15.75" customHeight="1">
      <c r="A14" s="140" t="s">
        <v>78</v>
      </c>
      <c r="B14" s="141"/>
      <c r="C14" s="146" t="s">
        <v>77</v>
      </c>
      <c r="D14" s="147"/>
      <c r="E14" s="147"/>
      <c r="F14" s="147"/>
      <c r="G14" s="148"/>
      <c r="H14" s="84"/>
      <c r="I14" s="84"/>
      <c r="J14" s="84"/>
      <c r="K14" s="30"/>
      <c r="L14" s="11"/>
    </row>
    <row r="15" spans="1:12" ht="16.5" customHeight="1">
      <c r="A15" s="142"/>
      <c r="B15" s="143"/>
      <c r="C15" s="90">
        <v>1</v>
      </c>
      <c r="D15" s="90">
        <v>2</v>
      </c>
      <c r="E15" s="90">
        <v>3</v>
      </c>
      <c r="F15" s="90">
        <v>4</v>
      </c>
      <c r="G15" s="149" t="s">
        <v>21</v>
      </c>
      <c r="H15" s="84"/>
      <c r="I15" s="84"/>
      <c r="J15" s="84"/>
      <c r="K15" s="30"/>
      <c r="L15" s="11"/>
    </row>
    <row r="16" spans="1:12" ht="39" customHeight="1">
      <c r="A16" s="142"/>
      <c r="B16" s="143"/>
      <c r="C16" s="88" t="s">
        <v>64</v>
      </c>
      <c r="D16" s="89"/>
      <c r="E16" s="89"/>
      <c r="F16" s="89"/>
      <c r="G16" s="150"/>
      <c r="H16" s="85"/>
      <c r="I16" s="85"/>
      <c r="J16" s="86"/>
      <c r="K16" s="32"/>
      <c r="L16" s="32"/>
    </row>
    <row r="17" spans="1:12" ht="15" customHeight="1">
      <c r="A17" s="144"/>
      <c r="B17" s="145"/>
      <c r="C17" s="45">
        <v>0.001</v>
      </c>
      <c r="D17" s="45"/>
      <c r="E17" s="45"/>
      <c r="F17" s="45"/>
      <c r="G17" s="91">
        <f>C17+D17+E17+F17</f>
        <v>0.001</v>
      </c>
      <c r="H17" s="87"/>
      <c r="I17" s="87"/>
      <c r="J17" s="32"/>
      <c r="K17" s="32"/>
      <c r="L17" s="75"/>
    </row>
    <row r="18" spans="1:13" ht="12.75">
      <c r="A18" s="56"/>
      <c r="B18" s="56"/>
      <c r="C18" s="56"/>
      <c r="D18" s="56"/>
      <c r="E18" s="56"/>
      <c r="F18" s="56"/>
      <c r="G18" s="56"/>
      <c r="H18" s="57"/>
      <c r="I18" s="56"/>
      <c r="J18" s="56"/>
      <c r="K18" s="57"/>
      <c r="L18" s="56"/>
      <c r="M18" s="21"/>
    </row>
    <row r="19" spans="1:13" ht="13.5" customHeight="1">
      <c r="A19" s="61"/>
      <c r="B19" s="151" t="s">
        <v>23</v>
      </c>
      <c r="C19" s="154" t="s">
        <v>26</v>
      </c>
      <c r="D19" s="155"/>
      <c r="E19" s="156" t="s">
        <v>6</v>
      </c>
      <c r="F19" s="157"/>
      <c r="G19" s="154" t="s">
        <v>20</v>
      </c>
      <c r="H19" s="158"/>
      <c r="I19" s="158"/>
      <c r="J19" s="158"/>
      <c r="K19" s="158"/>
      <c r="L19" s="158"/>
      <c r="M19" s="158"/>
    </row>
    <row r="20" spans="1:13" ht="13.5" customHeight="1">
      <c r="A20" s="62"/>
      <c r="B20" s="152"/>
      <c r="C20" s="31"/>
      <c r="D20" s="33" t="s">
        <v>2</v>
      </c>
      <c r="E20" s="34" t="s">
        <v>30</v>
      </c>
      <c r="F20" s="35" t="s">
        <v>32</v>
      </c>
      <c r="G20" s="159" t="s">
        <v>27</v>
      </c>
      <c r="H20" s="160"/>
      <c r="I20" s="160"/>
      <c r="J20" s="159" t="s">
        <v>60</v>
      </c>
      <c r="K20" s="160"/>
      <c r="L20" s="160"/>
      <c r="M20" s="31" t="s">
        <v>41</v>
      </c>
    </row>
    <row r="21" spans="1:13" ht="14.25" customHeight="1">
      <c r="A21" s="31" t="s">
        <v>1</v>
      </c>
      <c r="B21" s="152"/>
      <c r="C21" s="37" t="s">
        <v>22</v>
      </c>
      <c r="D21" s="33" t="s">
        <v>37</v>
      </c>
      <c r="E21" s="31" t="s">
        <v>24</v>
      </c>
      <c r="F21" s="38" t="s">
        <v>33</v>
      </c>
      <c r="G21" s="134" t="s">
        <v>28</v>
      </c>
      <c r="H21" s="135"/>
      <c r="I21" s="135"/>
      <c r="J21" s="136" t="s">
        <v>29</v>
      </c>
      <c r="K21" s="137"/>
      <c r="L21" s="138"/>
      <c r="M21" s="31" t="s">
        <v>39</v>
      </c>
    </row>
    <row r="22" spans="1:13" ht="12.75">
      <c r="A22" s="31" t="s">
        <v>3</v>
      </c>
      <c r="B22" s="152"/>
      <c r="C22" s="39" t="s">
        <v>62</v>
      </c>
      <c r="D22" s="33" t="s">
        <v>33</v>
      </c>
      <c r="E22" s="31" t="s">
        <v>31</v>
      </c>
      <c r="F22" s="35" t="s">
        <v>25</v>
      </c>
      <c r="G22" s="39" t="s">
        <v>6</v>
      </c>
      <c r="H22" s="36" t="s">
        <v>7</v>
      </c>
      <c r="I22" s="40" t="s">
        <v>8</v>
      </c>
      <c r="J22" s="39" t="s">
        <v>6</v>
      </c>
      <c r="K22" s="41" t="s">
        <v>9</v>
      </c>
      <c r="L22" s="33" t="s">
        <v>10</v>
      </c>
      <c r="M22" s="31" t="s">
        <v>42</v>
      </c>
    </row>
    <row r="23" spans="1:13" ht="12.75">
      <c r="A23" s="63" t="s">
        <v>11</v>
      </c>
      <c r="B23" s="153"/>
      <c r="C23" s="64" t="s">
        <v>12</v>
      </c>
      <c r="D23" s="25" t="s">
        <v>13</v>
      </c>
      <c r="E23" s="65" t="s">
        <v>4</v>
      </c>
      <c r="F23" s="66"/>
      <c r="G23" s="64" t="s">
        <v>14</v>
      </c>
      <c r="H23" s="67" t="s">
        <v>13</v>
      </c>
      <c r="I23" s="68" t="s">
        <v>15</v>
      </c>
      <c r="J23" s="64" t="s">
        <v>14</v>
      </c>
      <c r="K23" s="69" t="s">
        <v>5</v>
      </c>
      <c r="L23" s="25" t="s">
        <v>14</v>
      </c>
      <c r="M23" s="65" t="s">
        <v>40</v>
      </c>
    </row>
    <row r="24" spans="1:13" ht="18" customHeight="1">
      <c r="A24" s="58">
        <v>1</v>
      </c>
      <c r="B24" s="31">
        <v>2</v>
      </c>
      <c r="C24" s="31">
        <v>3</v>
      </c>
      <c r="D24" s="31">
        <v>4</v>
      </c>
      <c r="E24" s="31">
        <v>5</v>
      </c>
      <c r="F24" s="31">
        <v>6</v>
      </c>
      <c r="G24" s="31">
        <v>7</v>
      </c>
      <c r="H24" s="59">
        <v>8</v>
      </c>
      <c r="I24" s="31">
        <v>9</v>
      </c>
      <c r="J24" s="31">
        <v>10</v>
      </c>
      <c r="K24" s="59">
        <v>11</v>
      </c>
      <c r="L24" s="31">
        <v>12</v>
      </c>
      <c r="M24" s="60">
        <v>13</v>
      </c>
    </row>
    <row r="25" spans="1:13" ht="12.75">
      <c r="A25" s="130" t="s">
        <v>16</v>
      </c>
      <c r="B25" s="79">
        <v>1</v>
      </c>
      <c r="C25" s="92"/>
      <c r="D25" s="93">
        <f>C25*0.001*C17</f>
        <v>0</v>
      </c>
      <c r="E25" s="94">
        <v>94</v>
      </c>
      <c r="F25" s="95">
        <f>E25*0.001*C17</f>
        <v>9.400000000000001E-05</v>
      </c>
      <c r="G25" s="96">
        <v>1830</v>
      </c>
      <c r="H25" s="97">
        <f aca="true" t="shared" si="0" ref="H25:H44">IF(F25&gt;D25,D25,F25)</f>
        <v>0</v>
      </c>
      <c r="I25" s="98">
        <f aca="true" t="shared" si="1" ref="I25:I44">G25*H25</f>
        <v>0</v>
      </c>
      <c r="J25" s="98">
        <f aca="true" t="shared" si="2" ref="J25:J44">G25*5</f>
        <v>9150</v>
      </c>
      <c r="K25" s="95">
        <f aca="true" t="shared" si="3" ref="K25:K44">IF(D25-H25&lt;0,0,D25-H25)</f>
        <v>0</v>
      </c>
      <c r="L25" s="98">
        <f aca="true" t="shared" si="4" ref="L25:L44">K25*J25</f>
        <v>0</v>
      </c>
      <c r="M25" s="99">
        <f aca="true" t="shared" si="5" ref="M25:M44">I25+L25</f>
        <v>0</v>
      </c>
    </row>
    <row r="26" spans="1:13" ht="12.75">
      <c r="A26" s="131"/>
      <c r="B26" s="79">
        <v>2</v>
      </c>
      <c r="C26" s="92"/>
      <c r="D26" s="100">
        <f>C26*0.001*D17</f>
        <v>0</v>
      </c>
      <c r="E26" s="94">
        <v>94</v>
      </c>
      <c r="F26" s="95">
        <f>E26*0.001*D17</f>
        <v>0</v>
      </c>
      <c r="G26" s="96">
        <v>1830</v>
      </c>
      <c r="H26" s="95">
        <f t="shared" si="0"/>
        <v>0</v>
      </c>
      <c r="I26" s="98">
        <f t="shared" si="1"/>
        <v>0</v>
      </c>
      <c r="J26" s="98">
        <f t="shared" si="2"/>
        <v>9150</v>
      </c>
      <c r="K26" s="95">
        <f t="shared" si="3"/>
        <v>0</v>
      </c>
      <c r="L26" s="98">
        <f t="shared" si="4"/>
        <v>0</v>
      </c>
      <c r="M26" s="99">
        <f t="shared" si="5"/>
        <v>0</v>
      </c>
    </row>
    <row r="27" spans="1:14" ht="12.75">
      <c r="A27" s="131"/>
      <c r="B27" s="79">
        <v>3</v>
      </c>
      <c r="C27" s="92"/>
      <c r="D27" s="93">
        <f>C27*0.001*E17</f>
        <v>0</v>
      </c>
      <c r="E27" s="94">
        <v>94</v>
      </c>
      <c r="F27" s="95">
        <f>E27*0.001*E17</f>
        <v>0</v>
      </c>
      <c r="G27" s="96">
        <v>1830</v>
      </c>
      <c r="H27" s="97">
        <f t="shared" si="0"/>
        <v>0</v>
      </c>
      <c r="I27" s="98">
        <f t="shared" si="1"/>
        <v>0</v>
      </c>
      <c r="J27" s="98">
        <f t="shared" si="2"/>
        <v>9150</v>
      </c>
      <c r="K27" s="95">
        <f t="shared" si="3"/>
        <v>0</v>
      </c>
      <c r="L27" s="98">
        <f t="shared" si="4"/>
        <v>0</v>
      </c>
      <c r="M27" s="99">
        <f t="shared" si="5"/>
        <v>0</v>
      </c>
      <c r="N27" s="3"/>
    </row>
    <row r="28" spans="1:14" ht="12.75">
      <c r="A28" s="131"/>
      <c r="B28" s="79">
        <v>4</v>
      </c>
      <c r="C28" s="92"/>
      <c r="D28" s="93">
        <f>C28*0.001*F17</f>
        <v>0</v>
      </c>
      <c r="E28" s="94">
        <v>94</v>
      </c>
      <c r="F28" s="95">
        <f>E28*0.001*F17</f>
        <v>0</v>
      </c>
      <c r="G28" s="96">
        <v>1830</v>
      </c>
      <c r="H28" s="97">
        <f t="shared" si="0"/>
        <v>0</v>
      </c>
      <c r="I28" s="98">
        <f t="shared" si="1"/>
        <v>0</v>
      </c>
      <c r="J28" s="98">
        <f t="shared" si="2"/>
        <v>9150</v>
      </c>
      <c r="K28" s="95">
        <f t="shared" si="3"/>
        <v>0</v>
      </c>
      <c r="L28" s="98">
        <f t="shared" si="4"/>
        <v>0</v>
      </c>
      <c r="M28" s="99">
        <f t="shared" si="5"/>
        <v>0</v>
      </c>
      <c r="N28" s="3"/>
    </row>
    <row r="29" spans="1:13" ht="12.75">
      <c r="A29" s="130" t="s">
        <v>17</v>
      </c>
      <c r="B29" s="79">
        <v>1</v>
      </c>
      <c r="C29" s="92"/>
      <c r="D29" s="93">
        <f>C29*0.001*C17</f>
        <v>0</v>
      </c>
      <c r="E29" s="94">
        <v>136</v>
      </c>
      <c r="F29" s="95">
        <f>E29*0.001*C$17</f>
        <v>0.00013600000000000003</v>
      </c>
      <c r="G29" s="96">
        <v>455</v>
      </c>
      <c r="H29" s="97">
        <f t="shared" si="0"/>
        <v>0</v>
      </c>
      <c r="I29" s="98">
        <f t="shared" si="1"/>
        <v>0</v>
      </c>
      <c r="J29" s="98">
        <f t="shared" si="2"/>
        <v>2275</v>
      </c>
      <c r="K29" s="95">
        <f t="shared" si="3"/>
        <v>0</v>
      </c>
      <c r="L29" s="98">
        <f t="shared" si="4"/>
        <v>0</v>
      </c>
      <c r="M29" s="99">
        <f t="shared" si="5"/>
        <v>0</v>
      </c>
    </row>
    <row r="30" spans="1:14" ht="12.75">
      <c r="A30" s="131"/>
      <c r="B30" s="79">
        <v>2</v>
      </c>
      <c r="C30" s="92"/>
      <c r="D30" s="100">
        <f>C30*0.001*D17</f>
        <v>0</v>
      </c>
      <c r="E30" s="94">
        <v>136</v>
      </c>
      <c r="F30" s="95">
        <f>E30*0.001*D$17</f>
        <v>0</v>
      </c>
      <c r="G30" s="96">
        <v>455</v>
      </c>
      <c r="H30" s="95">
        <f t="shared" si="0"/>
        <v>0</v>
      </c>
      <c r="I30" s="98">
        <f t="shared" si="1"/>
        <v>0</v>
      </c>
      <c r="J30" s="98">
        <f t="shared" si="2"/>
        <v>2275</v>
      </c>
      <c r="K30" s="95">
        <f t="shared" si="3"/>
        <v>0</v>
      </c>
      <c r="L30" s="98">
        <f t="shared" si="4"/>
        <v>0</v>
      </c>
      <c r="M30" s="99">
        <f t="shared" si="5"/>
        <v>0</v>
      </c>
      <c r="N30" s="3"/>
    </row>
    <row r="31" spans="1:14" ht="12.75">
      <c r="A31" s="131"/>
      <c r="B31" s="79">
        <v>3</v>
      </c>
      <c r="C31" s="92"/>
      <c r="D31" s="93">
        <f>C31*0.001*E17</f>
        <v>0</v>
      </c>
      <c r="E31" s="94">
        <v>136</v>
      </c>
      <c r="F31" s="95">
        <f>E31*0.001*E17</f>
        <v>0</v>
      </c>
      <c r="G31" s="96">
        <v>455</v>
      </c>
      <c r="H31" s="97">
        <f t="shared" si="0"/>
        <v>0</v>
      </c>
      <c r="I31" s="98">
        <f t="shared" si="1"/>
        <v>0</v>
      </c>
      <c r="J31" s="98">
        <f t="shared" si="2"/>
        <v>2275</v>
      </c>
      <c r="K31" s="95">
        <f t="shared" si="3"/>
        <v>0</v>
      </c>
      <c r="L31" s="98">
        <f t="shared" si="4"/>
        <v>0</v>
      </c>
      <c r="M31" s="99">
        <f t="shared" si="5"/>
        <v>0</v>
      </c>
      <c r="N31" s="3"/>
    </row>
    <row r="32" spans="1:14" ht="12.75">
      <c r="A32" s="131"/>
      <c r="B32" s="79">
        <v>4</v>
      </c>
      <c r="C32" s="92"/>
      <c r="D32" s="93">
        <f>C32*0.001*F17</f>
        <v>0</v>
      </c>
      <c r="E32" s="94">
        <v>136</v>
      </c>
      <c r="F32" s="95">
        <f>E32*0.001*F17</f>
        <v>0</v>
      </c>
      <c r="G32" s="96">
        <v>455</v>
      </c>
      <c r="H32" s="97">
        <f t="shared" si="0"/>
        <v>0</v>
      </c>
      <c r="I32" s="98">
        <f t="shared" si="1"/>
        <v>0</v>
      </c>
      <c r="J32" s="98">
        <f t="shared" si="2"/>
        <v>2275</v>
      </c>
      <c r="K32" s="95">
        <f t="shared" si="3"/>
        <v>0</v>
      </c>
      <c r="L32" s="98">
        <f t="shared" si="4"/>
        <v>0</v>
      </c>
      <c r="M32" s="99">
        <f t="shared" si="5"/>
        <v>0</v>
      </c>
      <c r="N32" s="3"/>
    </row>
    <row r="33" spans="1:13" ht="12.75">
      <c r="A33" s="130" t="s">
        <v>34</v>
      </c>
      <c r="B33" s="79">
        <v>1</v>
      </c>
      <c r="C33" s="92"/>
      <c r="D33" s="93">
        <f>C33*0.001*C$17</f>
        <v>0</v>
      </c>
      <c r="E33" s="94">
        <v>176</v>
      </c>
      <c r="F33" s="95">
        <f>E33*0.001*C$17</f>
        <v>0.000176</v>
      </c>
      <c r="G33" s="96">
        <v>0</v>
      </c>
      <c r="H33" s="97">
        <f t="shared" si="0"/>
        <v>0</v>
      </c>
      <c r="I33" s="98">
        <f t="shared" si="1"/>
        <v>0</v>
      </c>
      <c r="J33" s="98">
        <f t="shared" si="2"/>
        <v>0</v>
      </c>
      <c r="K33" s="95">
        <f t="shared" si="3"/>
        <v>0</v>
      </c>
      <c r="L33" s="98">
        <f t="shared" si="4"/>
        <v>0</v>
      </c>
      <c r="M33" s="99">
        <f t="shared" si="5"/>
        <v>0</v>
      </c>
    </row>
    <row r="34" spans="1:13" ht="12.75">
      <c r="A34" s="131"/>
      <c r="B34" s="79">
        <v>2</v>
      </c>
      <c r="C34" s="92"/>
      <c r="D34" s="100">
        <f>C34*0.001*D$17</f>
        <v>0</v>
      </c>
      <c r="E34" s="94">
        <v>176</v>
      </c>
      <c r="F34" s="95">
        <f>E34*0.001*D$17</f>
        <v>0</v>
      </c>
      <c r="G34" s="96">
        <v>0</v>
      </c>
      <c r="H34" s="95">
        <f t="shared" si="0"/>
        <v>0</v>
      </c>
      <c r="I34" s="98">
        <f t="shared" si="1"/>
        <v>0</v>
      </c>
      <c r="J34" s="98">
        <f t="shared" si="2"/>
        <v>0</v>
      </c>
      <c r="K34" s="95">
        <f t="shared" si="3"/>
        <v>0</v>
      </c>
      <c r="L34" s="98">
        <f t="shared" si="4"/>
        <v>0</v>
      </c>
      <c r="M34" s="99">
        <f t="shared" si="5"/>
        <v>0</v>
      </c>
    </row>
    <row r="35" spans="1:13" ht="12.75">
      <c r="A35" s="131"/>
      <c r="B35" s="79">
        <v>3</v>
      </c>
      <c r="C35" s="92"/>
      <c r="D35" s="93">
        <f>C35*0.001*E17</f>
        <v>0</v>
      </c>
      <c r="E35" s="94">
        <v>176</v>
      </c>
      <c r="F35" s="95">
        <f>E35*0.001*E17</f>
        <v>0</v>
      </c>
      <c r="G35" s="96">
        <v>0</v>
      </c>
      <c r="H35" s="97">
        <f t="shared" si="0"/>
        <v>0</v>
      </c>
      <c r="I35" s="98">
        <f t="shared" si="1"/>
        <v>0</v>
      </c>
      <c r="J35" s="98">
        <f t="shared" si="2"/>
        <v>0</v>
      </c>
      <c r="K35" s="95">
        <f t="shared" si="3"/>
        <v>0</v>
      </c>
      <c r="L35" s="98">
        <f t="shared" si="4"/>
        <v>0</v>
      </c>
      <c r="M35" s="99">
        <f t="shared" si="5"/>
        <v>0</v>
      </c>
    </row>
    <row r="36" spans="1:13" ht="15.75" customHeight="1">
      <c r="A36" s="131"/>
      <c r="B36" s="79">
        <v>4</v>
      </c>
      <c r="C36" s="92"/>
      <c r="D36" s="93">
        <f>C36*0.001*F17</f>
        <v>0</v>
      </c>
      <c r="E36" s="94">
        <v>176</v>
      </c>
      <c r="F36" s="95">
        <f>E36*0.001*F17</f>
        <v>0</v>
      </c>
      <c r="G36" s="96">
        <v>0</v>
      </c>
      <c r="H36" s="97">
        <f t="shared" si="0"/>
        <v>0</v>
      </c>
      <c r="I36" s="98">
        <f t="shared" si="1"/>
        <v>0</v>
      </c>
      <c r="J36" s="98">
        <f t="shared" si="2"/>
        <v>0</v>
      </c>
      <c r="K36" s="95">
        <f t="shared" si="3"/>
        <v>0</v>
      </c>
      <c r="L36" s="98">
        <f t="shared" si="4"/>
        <v>0</v>
      </c>
      <c r="M36" s="99">
        <f t="shared" si="5"/>
        <v>0</v>
      </c>
    </row>
    <row r="37" spans="1:13" ht="12.75">
      <c r="A37" s="130" t="s">
        <v>61</v>
      </c>
      <c r="B37" s="79">
        <v>1</v>
      </c>
      <c r="C37" s="92"/>
      <c r="D37" s="93">
        <f>C37*0.001*C$17</f>
        <v>0</v>
      </c>
      <c r="E37" s="101">
        <v>0.49</v>
      </c>
      <c r="F37" s="95">
        <f>E37*0.001*C$17</f>
        <v>4.9E-07</v>
      </c>
      <c r="G37" s="96">
        <v>27550</v>
      </c>
      <c r="H37" s="97">
        <f t="shared" si="0"/>
        <v>0</v>
      </c>
      <c r="I37" s="98">
        <f t="shared" si="1"/>
        <v>0</v>
      </c>
      <c r="J37" s="98">
        <f t="shared" si="2"/>
        <v>137750</v>
      </c>
      <c r="K37" s="95">
        <f t="shared" si="3"/>
        <v>0</v>
      </c>
      <c r="L37" s="98">
        <f t="shared" si="4"/>
        <v>0</v>
      </c>
      <c r="M37" s="99">
        <f t="shared" si="5"/>
        <v>0</v>
      </c>
    </row>
    <row r="38" spans="1:13" ht="12.75">
      <c r="A38" s="131"/>
      <c r="B38" s="79">
        <v>2</v>
      </c>
      <c r="C38" s="92"/>
      <c r="D38" s="100">
        <f>C38*0.001*D$17</f>
        <v>0</v>
      </c>
      <c r="E38" s="101">
        <v>0.49</v>
      </c>
      <c r="F38" s="95">
        <f>E38*0.001*D$17</f>
        <v>0</v>
      </c>
      <c r="G38" s="96">
        <v>27550</v>
      </c>
      <c r="H38" s="95">
        <f t="shared" si="0"/>
        <v>0</v>
      </c>
      <c r="I38" s="98">
        <f t="shared" si="1"/>
        <v>0</v>
      </c>
      <c r="J38" s="98">
        <f t="shared" si="2"/>
        <v>137750</v>
      </c>
      <c r="K38" s="95">
        <f t="shared" si="3"/>
        <v>0</v>
      </c>
      <c r="L38" s="98">
        <f t="shared" si="4"/>
        <v>0</v>
      </c>
      <c r="M38" s="99">
        <f t="shared" si="5"/>
        <v>0</v>
      </c>
    </row>
    <row r="39" spans="1:13" ht="12.75">
      <c r="A39" s="131"/>
      <c r="B39" s="79">
        <v>3</v>
      </c>
      <c r="C39" s="92"/>
      <c r="D39" s="93">
        <f>C39*0.001*E17</f>
        <v>0</v>
      </c>
      <c r="E39" s="101">
        <v>0.49</v>
      </c>
      <c r="F39" s="95">
        <f>E39*0.001*E17</f>
        <v>0</v>
      </c>
      <c r="G39" s="96">
        <v>27550</v>
      </c>
      <c r="H39" s="97">
        <f t="shared" si="0"/>
        <v>0</v>
      </c>
      <c r="I39" s="98">
        <f t="shared" si="1"/>
        <v>0</v>
      </c>
      <c r="J39" s="98">
        <f t="shared" si="2"/>
        <v>137750</v>
      </c>
      <c r="K39" s="95">
        <f t="shared" si="3"/>
        <v>0</v>
      </c>
      <c r="L39" s="98">
        <f t="shared" si="4"/>
        <v>0</v>
      </c>
      <c r="M39" s="99">
        <f t="shared" si="5"/>
        <v>0</v>
      </c>
    </row>
    <row r="40" spans="1:13" ht="12.75">
      <c r="A40" s="131"/>
      <c r="B40" s="79">
        <v>4</v>
      </c>
      <c r="C40" s="92"/>
      <c r="D40" s="93">
        <f>C40*0.001*F17</f>
        <v>0</v>
      </c>
      <c r="E40" s="101">
        <v>0.49</v>
      </c>
      <c r="F40" s="95">
        <f>E40*0.001*F17</f>
        <v>0</v>
      </c>
      <c r="G40" s="96">
        <v>27550</v>
      </c>
      <c r="H40" s="97">
        <f t="shared" si="0"/>
        <v>0</v>
      </c>
      <c r="I40" s="98">
        <f t="shared" si="1"/>
        <v>0</v>
      </c>
      <c r="J40" s="98">
        <f t="shared" si="2"/>
        <v>137750</v>
      </c>
      <c r="K40" s="95">
        <f t="shared" si="3"/>
        <v>0</v>
      </c>
      <c r="L40" s="98">
        <f t="shared" si="4"/>
        <v>0</v>
      </c>
      <c r="M40" s="99">
        <f t="shared" si="5"/>
        <v>0</v>
      </c>
    </row>
    <row r="41" spans="1:13" ht="12.75">
      <c r="A41" s="130" t="s">
        <v>18</v>
      </c>
      <c r="B41" s="79">
        <v>1</v>
      </c>
      <c r="C41" s="92"/>
      <c r="D41" s="93">
        <f>C41*0.001*C$17</f>
        <v>0</v>
      </c>
      <c r="E41" s="101">
        <v>4</v>
      </c>
      <c r="F41" s="95">
        <f>E41*0.001*C$17</f>
        <v>4E-06</v>
      </c>
      <c r="G41" s="96">
        <v>2755</v>
      </c>
      <c r="H41" s="97">
        <f t="shared" si="0"/>
        <v>0</v>
      </c>
      <c r="I41" s="98">
        <f t="shared" si="1"/>
        <v>0</v>
      </c>
      <c r="J41" s="98">
        <f t="shared" si="2"/>
        <v>13775</v>
      </c>
      <c r="K41" s="95">
        <f t="shared" si="3"/>
        <v>0</v>
      </c>
      <c r="L41" s="98">
        <f t="shared" si="4"/>
        <v>0</v>
      </c>
      <c r="M41" s="99">
        <f t="shared" si="5"/>
        <v>0</v>
      </c>
    </row>
    <row r="42" spans="1:13" ht="12.75">
      <c r="A42" s="131"/>
      <c r="B42" s="79">
        <v>2</v>
      </c>
      <c r="C42" s="92"/>
      <c r="D42" s="100">
        <f>C42*0.001*D$17</f>
        <v>0</v>
      </c>
      <c r="E42" s="101">
        <v>4</v>
      </c>
      <c r="F42" s="95">
        <f>E42*0.001*D$17</f>
        <v>0</v>
      </c>
      <c r="G42" s="96">
        <v>2755</v>
      </c>
      <c r="H42" s="95">
        <f t="shared" si="0"/>
        <v>0</v>
      </c>
      <c r="I42" s="98">
        <f t="shared" si="1"/>
        <v>0</v>
      </c>
      <c r="J42" s="98">
        <f t="shared" si="2"/>
        <v>13775</v>
      </c>
      <c r="K42" s="95">
        <f t="shared" si="3"/>
        <v>0</v>
      </c>
      <c r="L42" s="98">
        <f t="shared" si="4"/>
        <v>0</v>
      </c>
      <c r="M42" s="99">
        <f t="shared" si="5"/>
        <v>0</v>
      </c>
    </row>
    <row r="43" spans="1:13" ht="12.75">
      <c r="A43" s="131"/>
      <c r="B43" s="79">
        <v>3</v>
      </c>
      <c r="C43" s="92"/>
      <c r="D43" s="93">
        <f>C43*0.001*E17</f>
        <v>0</v>
      </c>
      <c r="E43" s="101">
        <v>4</v>
      </c>
      <c r="F43" s="95">
        <f>E43*0.001*E17</f>
        <v>0</v>
      </c>
      <c r="G43" s="96">
        <v>2755</v>
      </c>
      <c r="H43" s="97">
        <f t="shared" si="0"/>
        <v>0</v>
      </c>
      <c r="I43" s="98">
        <f t="shared" si="1"/>
        <v>0</v>
      </c>
      <c r="J43" s="98">
        <f t="shared" si="2"/>
        <v>13775</v>
      </c>
      <c r="K43" s="95">
        <f t="shared" si="3"/>
        <v>0</v>
      </c>
      <c r="L43" s="98">
        <f t="shared" si="4"/>
        <v>0</v>
      </c>
      <c r="M43" s="99">
        <f t="shared" si="5"/>
        <v>0</v>
      </c>
    </row>
    <row r="44" spans="1:13" ht="13.5" thickBot="1">
      <c r="A44" s="131"/>
      <c r="B44" s="46">
        <v>4</v>
      </c>
      <c r="C44" s="47"/>
      <c r="D44" s="48">
        <f>C44*0.001*F17</f>
        <v>0</v>
      </c>
      <c r="E44" s="54">
        <v>4</v>
      </c>
      <c r="F44" s="50">
        <f>E44*0.001*F17</f>
        <v>0</v>
      </c>
      <c r="G44" s="51">
        <v>2755</v>
      </c>
      <c r="H44" s="52">
        <f t="shared" si="0"/>
        <v>0</v>
      </c>
      <c r="I44" s="53">
        <f t="shared" si="1"/>
        <v>0</v>
      </c>
      <c r="J44" s="53">
        <f t="shared" si="2"/>
        <v>13775</v>
      </c>
      <c r="K44" s="50">
        <f t="shared" si="3"/>
        <v>0</v>
      </c>
      <c r="L44" s="53">
        <f t="shared" si="4"/>
        <v>0</v>
      </c>
      <c r="M44" s="81">
        <f t="shared" si="5"/>
        <v>0</v>
      </c>
    </row>
    <row r="45" spans="1:13" ht="12" customHeight="1" thickBot="1">
      <c r="A45" s="120">
        <v>1</v>
      </c>
      <c r="B45" s="121">
        <v>2</v>
      </c>
      <c r="C45" s="121">
        <v>3</v>
      </c>
      <c r="D45" s="121">
        <v>4</v>
      </c>
      <c r="E45" s="121">
        <v>5</v>
      </c>
      <c r="F45" s="121">
        <v>6</v>
      </c>
      <c r="G45" s="121">
        <v>7</v>
      </c>
      <c r="H45" s="122">
        <v>8</v>
      </c>
      <c r="I45" s="121">
        <v>9</v>
      </c>
      <c r="J45" s="121">
        <v>10</v>
      </c>
      <c r="K45" s="122">
        <v>11</v>
      </c>
      <c r="L45" s="121">
        <v>12</v>
      </c>
      <c r="M45" s="123">
        <v>13</v>
      </c>
    </row>
    <row r="46" spans="1:13" ht="12.75">
      <c r="A46" s="131" t="s">
        <v>35</v>
      </c>
      <c r="B46" s="71">
        <v>1</v>
      </c>
      <c r="C46" s="45"/>
      <c r="D46" s="49">
        <f>C46*0.001*C$17</f>
        <v>0</v>
      </c>
      <c r="E46" s="118">
        <v>0.08</v>
      </c>
      <c r="F46" s="72">
        <f>E46*0.001*C$17</f>
        <v>8E-08</v>
      </c>
      <c r="G46" s="119">
        <v>17220</v>
      </c>
      <c r="H46" s="73">
        <f aca="true" t="shared" si="6" ref="H46:H62">IF(F46&gt;D46,D46,F46)</f>
        <v>0</v>
      </c>
      <c r="I46" s="74">
        <f aca="true" t="shared" si="7" ref="I46:I62">G46*H46</f>
        <v>0</v>
      </c>
      <c r="J46" s="74">
        <f aca="true" t="shared" si="8" ref="J46:J62">G46*5</f>
        <v>86100</v>
      </c>
      <c r="K46" s="72">
        <f aca="true" t="shared" si="9" ref="K46:K62">IF(D46-H46&lt;0,0,D46-H46)</f>
        <v>0</v>
      </c>
      <c r="L46" s="74">
        <f aca="true" t="shared" si="10" ref="L46:L62">K46*J46</f>
        <v>0</v>
      </c>
      <c r="M46" s="82">
        <f aca="true" t="shared" si="11" ref="M46:M62">I46+L46</f>
        <v>0</v>
      </c>
    </row>
    <row r="47" spans="1:13" ht="12.75">
      <c r="A47" s="131"/>
      <c r="B47" s="79">
        <v>2</v>
      </c>
      <c r="C47" s="92"/>
      <c r="D47" s="100">
        <f>C47*0.001*D$17</f>
        <v>0</v>
      </c>
      <c r="E47" s="101">
        <v>0.08</v>
      </c>
      <c r="F47" s="95">
        <f>E47*0.001*D$17</f>
        <v>0</v>
      </c>
      <c r="G47" s="96">
        <v>17220</v>
      </c>
      <c r="H47" s="95">
        <f t="shared" si="6"/>
        <v>0</v>
      </c>
      <c r="I47" s="98">
        <f t="shared" si="7"/>
        <v>0</v>
      </c>
      <c r="J47" s="98">
        <f t="shared" si="8"/>
        <v>86100</v>
      </c>
      <c r="K47" s="95">
        <f t="shared" si="9"/>
        <v>0</v>
      </c>
      <c r="L47" s="98">
        <f t="shared" si="10"/>
        <v>0</v>
      </c>
      <c r="M47" s="99">
        <f t="shared" si="11"/>
        <v>0</v>
      </c>
    </row>
    <row r="48" spans="1:13" ht="12.75">
      <c r="A48" s="131"/>
      <c r="B48" s="79">
        <v>3</v>
      </c>
      <c r="C48" s="92"/>
      <c r="D48" s="93">
        <f>C48*0.001*E17</f>
        <v>0</v>
      </c>
      <c r="E48" s="101">
        <v>0.08</v>
      </c>
      <c r="F48" s="95">
        <f>E48*0.001*E17</f>
        <v>0</v>
      </c>
      <c r="G48" s="96">
        <v>17220</v>
      </c>
      <c r="H48" s="97">
        <f t="shared" si="6"/>
        <v>0</v>
      </c>
      <c r="I48" s="98">
        <f t="shared" si="7"/>
        <v>0</v>
      </c>
      <c r="J48" s="98">
        <f t="shared" si="8"/>
        <v>86100</v>
      </c>
      <c r="K48" s="95">
        <f t="shared" si="9"/>
        <v>0</v>
      </c>
      <c r="L48" s="98">
        <f t="shared" si="10"/>
        <v>0</v>
      </c>
      <c r="M48" s="99">
        <f t="shared" si="11"/>
        <v>0</v>
      </c>
    </row>
    <row r="49" spans="1:13" ht="12.75">
      <c r="A49" s="131"/>
      <c r="B49" s="79">
        <v>4</v>
      </c>
      <c r="C49" s="92"/>
      <c r="D49" s="93">
        <f>C49*0.001*F17</f>
        <v>0</v>
      </c>
      <c r="E49" s="101">
        <v>0.08</v>
      </c>
      <c r="F49" s="95">
        <f>E49*0.001*F17</f>
        <v>0</v>
      </c>
      <c r="G49" s="96">
        <v>17220</v>
      </c>
      <c r="H49" s="97">
        <f t="shared" si="6"/>
        <v>0</v>
      </c>
      <c r="I49" s="98">
        <f t="shared" si="7"/>
        <v>0</v>
      </c>
      <c r="J49" s="98">
        <f t="shared" si="8"/>
        <v>86100</v>
      </c>
      <c r="K49" s="95">
        <f t="shared" si="9"/>
        <v>0</v>
      </c>
      <c r="L49" s="98">
        <f t="shared" si="10"/>
        <v>0</v>
      </c>
      <c r="M49" s="99">
        <f t="shared" si="11"/>
        <v>0</v>
      </c>
    </row>
    <row r="50" spans="1:13" ht="12.75">
      <c r="A50" s="130" t="s">
        <v>36</v>
      </c>
      <c r="B50" s="79">
        <v>1</v>
      </c>
      <c r="C50" s="92"/>
      <c r="D50" s="93">
        <f>C50*0.001*C$17</f>
        <v>0</v>
      </c>
      <c r="E50" s="94">
        <v>40</v>
      </c>
      <c r="F50" s="95">
        <f>E50*0.001*C$17</f>
        <v>4E-05</v>
      </c>
      <c r="G50" s="96">
        <v>34.5</v>
      </c>
      <c r="H50" s="97">
        <f t="shared" si="6"/>
        <v>0</v>
      </c>
      <c r="I50" s="98">
        <f t="shared" si="7"/>
        <v>0</v>
      </c>
      <c r="J50" s="98">
        <f t="shared" si="8"/>
        <v>172.5</v>
      </c>
      <c r="K50" s="95">
        <f t="shared" si="9"/>
        <v>0</v>
      </c>
      <c r="L50" s="98">
        <f t="shared" si="10"/>
        <v>0</v>
      </c>
      <c r="M50" s="99">
        <f t="shared" si="11"/>
        <v>0</v>
      </c>
    </row>
    <row r="51" spans="1:13" ht="12.75">
      <c r="A51" s="131"/>
      <c r="B51" s="79">
        <v>2</v>
      </c>
      <c r="C51" s="92"/>
      <c r="D51" s="100">
        <f>C51*0.001*D$17</f>
        <v>0</v>
      </c>
      <c r="E51" s="94">
        <v>40</v>
      </c>
      <c r="F51" s="95">
        <f>E51*0.001*D$17</f>
        <v>0</v>
      </c>
      <c r="G51" s="96">
        <v>34.5</v>
      </c>
      <c r="H51" s="95">
        <f t="shared" si="6"/>
        <v>0</v>
      </c>
      <c r="I51" s="98">
        <f t="shared" si="7"/>
        <v>0</v>
      </c>
      <c r="J51" s="98">
        <f t="shared" si="8"/>
        <v>172.5</v>
      </c>
      <c r="K51" s="95">
        <f t="shared" si="9"/>
        <v>0</v>
      </c>
      <c r="L51" s="98">
        <f t="shared" si="10"/>
        <v>0</v>
      </c>
      <c r="M51" s="99">
        <f t="shared" si="11"/>
        <v>0</v>
      </c>
    </row>
    <row r="52" spans="1:13" ht="12.75">
      <c r="A52" s="131"/>
      <c r="B52" s="79">
        <v>3</v>
      </c>
      <c r="C52" s="92"/>
      <c r="D52" s="93">
        <f>C52*0.001*E17</f>
        <v>0</v>
      </c>
      <c r="E52" s="94">
        <v>40</v>
      </c>
      <c r="F52" s="95">
        <f>E52*0.001*E17</f>
        <v>0</v>
      </c>
      <c r="G52" s="96">
        <v>34.5</v>
      </c>
      <c r="H52" s="97">
        <f t="shared" si="6"/>
        <v>0</v>
      </c>
      <c r="I52" s="98">
        <f t="shared" si="7"/>
        <v>0</v>
      </c>
      <c r="J52" s="98">
        <f t="shared" si="8"/>
        <v>172.5</v>
      </c>
      <c r="K52" s="95">
        <f t="shared" si="9"/>
        <v>0</v>
      </c>
      <c r="L52" s="98">
        <f t="shared" si="10"/>
        <v>0</v>
      </c>
      <c r="M52" s="99">
        <f t="shared" si="11"/>
        <v>0</v>
      </c>
    </row>
    <row r="53" spans="1:13" ht="12.75">
      <c r="A53" s="131"/>
      <c r="B53" s="79">
        <v>4</v>
      </c>
      <c r="C53" s="92"/>
      <c r="D53" s="93">
        <f>C53*0.001*F17</f>
        <v>0</v>
      </c>
      <c r="E53" s="94">
        <v>40</v>
      </c>
      <c r="F53" s="95">
        <f>E53*0.001*F17</f>
        <v>0</v>
      </c>
      <c r="G53" s="96">
        <v>34.5</v>
      </c>
      <c r="H53" s="97">
        <f t="shared" si="6"/>
        <v>0</v>
      </c>
      <c r="I53" s="98">
        <f t="shared" si="7"/>
        <v>0</v>
      </c>
      <c r="J53" s="98">
        <f t="shared" si="8"/>
        <v>172.5</v>
      </c>
      <c r="K53" s="95">
        <f t="shared" si="9"/>
        <v>0</v>
      </c>
      <c r="L53" s="98">
        <f t="shared" si="10"/>
        <v>0</v>
      </c>
      <c r="M53" s="99">
        <f t="shared" si="11"/>
        <v>0</v>
      </c>
    </row>
    <row r="54" spans="1:13" ht="12.75">
      <c r="A54" s="130" t="s">
        <v>19</v>
      </c>
      <c r="B54" s="79">
        <v>1</v>
      </c>
      <c r="C54" s="92"/>
      <c r="D54" s="93">
        <f>C54*0.001*C$17</f>
        <v>0</v>
      </c>
      <c r="E54" s="94">
        <v>83</v>
      </c>
      <c r="F54" s="95">
        <f>E54*0.001*C$17</f>
        <v>8.300000000000001E-05</v>
      </c>
      <c r="G54" s="96">
        <v>4.5</v>
      </c>
      <c r="H54" s="97">
        <f t="shared" si="6"/>
        <v>0</v>
      </c>
      <c r="I54" s="98">
        <f>G54*H54</f>
        <v>0</v>
      </c>
      <c r="J54" s="98">
        <f t="shared" si="8"/>
        <v>22.5</v>
      </c>
      <c r="K54" s="95">
        <f t="shared" si="9"/>
        <v>0</v>
      </c>
      <c r="L54" s="98">
        <f t="shared" si="10"/>
        <v>0</v>
      </c>
      <c r="M54" s="99">
        <f t="shared" si="11"/>
        <v>0</v>
      </c>
    </row>
    <row r="55" spans="1:13" ht="12.75">
      <c r="A55" s="131"/>
      <c r="B55" s="79">
        <v>2</v>
      </c>
      <c r="C55" s="92"/>
      <c r="D55" s="100">
        <f>C55*0.001*D$17</f>
        <v>0</v>
      </c>
      <c r="E55" s="94">
        <v>83</v>
      </c>
      <c r="F55" s="95">
        <f>E55*0.001*D$17</f>
        <v>0</v>
      </c>
      <c r="G55" s="96">
        <v>4.5</v>
      </c>
      <c r="H55" s="95">
        <f t="shared" si="6"/>
        <v>0</v>
      </c>
      <c r="I55" s="98">
        <f t="shared" si="7"/>
        <v>0</v>
      </c>
      <c r="J55" s="98">
        <f t="shared" si="8"/>
        <v>22.5</v>
      </c>
      <c r="K55" s="95">
        <f t="shared" si="9"/>
        <v>0</v>
      </c>
      <c r="L55" s="98">
        <f t="shared" si="10"/>
        <v>0</v>
      </c>
      <c r="M55" s="99">
        <f t="shared" si="11"/>
        <v>0</v>
      </c>
    </row>
    <row r="56" spans="1:13" ht="12.75">
      <c r="A56" s="131"/>
      <c r="B56" s="79">
        <v>3</v>
      </c>
      <c r="C56" s="92"/>
      <c r="D56" s="93">
        <f>C56*0.001*E17</f>
        <v>0</v>
      </c>
      <c r="E56" s="94">
        <v>83</v>
      </c>
      <c r="F56" s="95">
        <f>E56*0.001*E17</f>
        <v>0</v>
      </c>
      <c r="G56" s="96">
        <v>4.5</v>
      </c>
      <c r="H56" s="97">
        <f t="shared" si="6"/>
        <v>0</v>
      </c>
      <c r="I56" s="98">
        <f t="shared" si="7"/>
        <v>0</v>
      </c>
      <c r="J56" s="98">
        <f t="shared" si="8"/>
        <v>22.5</v>
      </c>
      <c r="K56" s="95">
        <f t="shared" si="9"/>
        <v>0</v>
      </c>
      <c r="L56" s="98">
        <f t="shared" si="10"/>
        <v>0</v>
      </c>
      <c r="M56" s="99">
        <f t="shared" si="11"/>
        <v>0</v>
      </c>
    </row>
    <row r="57" spans="1:13" ht="12.75">
      <c r="A57" s="131"/>
      <c r="B57" s="79">
        <v>4</v>
      </c>
      <c r="C57" s="92"/>
      <c r="D57" s="93">
        <f>C57*0.001*F17</f>
        <v>0</v>
      </c>
      <c r="E57" s="94">
        <v>83</v>
      </c>
      <c r="F57" s="95">
        <f>E57*0.001*F17</f>
        <v>0</v>
      </c>
      <c r="G57" s="96">
        <v>4.5</v>
      </c>
      <c r="H57" s="97">
        <f t="shared" si="6"/>
        <v>0</v>
      </c>
      <c r="I57" s="98">
        <f t="shared" si="7"/>
        <v>0</v>
      </c>
      <c r="J57" s="98">
        <f t="shared" si="8"/>
        <v>22.5</v>
      </c>
      <c r="K57" s="95">
        <f t="shared" si="9"/>
        <v>0</v>
      </c>
      <c r="L57" s="98">
        <f t="shared" si="10"/>
        <v>0</v>
      </c>
      <c r="M57" s="99">
        <f t="shared" si="11"/>
        <v>0</v>
      </c>
    </row>
    <row r="58" spans="1:13" ht="12.75">
      <c r="A58" s="130" t="s">
        <v>38</v>
      </c>
      <c r="B58" s="79">
        <v>1</v>
      </c>
      <c r="C58" s="92"/>
      <c r="D58" s="93">
        <f>C58*0.001*C$17</f>
        <v>0</v>
      </c>
      <c r="E58" s="101">
        <v>0.15</v>
      </c>
      <c r="F58" s="95">
        <f>E58*0.001*C$17</f>
        <v>1.5E-07</v>
      </c>
      <c r="G58" s="96">
        <v>13775</v>
      </c>
      <c r="H58" s="97">
        <f t="shared" si="6"/>
        <v>0</v>
      </c>
      <c r="I58" s="98">
        <f t="shared" si="7"/>
        <v>0</v>
      </c>
      <c r="J58" s="98">
        <f t="shared" si="8"/>
        <v>68875</v>
      </c>
      <c r="K58" s="95">
        <f t="shared" si="9"/>
        <v>0</v>
      </c>
      <c r="L58" s="98">
        <f t="shared" si="10"/>
        <v>0</v>
      </c>
      <c r="M58" s="99">
        <f t="shared" si="11"/>
        <v>0</v>
      </c>
    </row>
    <row r="59" spans="1:13" ht="12.75">
      <c r="A59" s="131"/>
      <c r="B59" s="79">
        <v>2</v>
      </c>
      <c r="C59" s="92"/>
      <c r="D59" s="100">
        <f>C59*0.001*D$17</f>
        <v>0</v>
      </c>
      <c r="E59" s="101">
        <v>0.15</v>
      </c>
      <c r="F59" s="95">
        <f>E59*0.001*D$17</f>
        <v>0</v>
      </c>
      <c r="G59" s="96">
        <v>13775</v>
      </c>
      <c r="H59" s="95">
        <f t="shared" si="6"/>
        <v>0</v>
      </c>
      <c r="I59" s="98">
        <f t="shared" si="7"/>
        <v>0</v>
      </c>
      <c r="J59" s="98">
        <f t="shared" si="8"/>
        <v>68875</v>
      </c>
      <c r="K59" s="95">
        <f t="shared" si="9"/>
        <v>0</v>
      </c>
      <c r="L59" s="98">
        <f t="shared" si="10"/>
        <v>0</v>
      </c>
      <c r="M59" s="99">
        <f t="shared" si="11"/>
        <v>0</v>
      </c>
    </row>
    <row r="60" spans="1:13" ht="12.75">
      <c r="A60" s="131"/>
      <c r="B60" s="79">
        <v>3</v>
      </c>
      <c r="C60" s="92"/>
      <c r="D60" s="93">
        <f>C60*0.001*E17</f>
        <v>0</v>
      </c>
      <c r="E60" s="101">
        <v>0.15</v>
      </c>
      <c r="F60" s="95">
        <f>E60*0.001*E17</f>
        <v>0</v>
      </c>
      <c r="G60" s="96">
        <v>13775</v>
      </c>
      <c r="H60" s="97">
        <f t="shared" si="6"/>
        <v>0</v>
      </c>
      <c r="I60" s="98">
        <f t="shared" si="7"/>
        <v>0</v>
      </c>
      <c r="J60" s="98">
        <f t="shared" si="8"/>
        <v>68875</v>
      </c>
      <c r="K60" s="95">
        <f t="shared" si="9"/>
        <v>0</v>
      </c>
      <c r="L60" s="98">
        <f t="shared" si="10"/>
        <v>0</v>
      </c>
      <c r="M60" s="99">
        <f t="shared" si="11"/>
        <v>0</v>
      </c>
    </row>
    <row r="61" spans="1:13" ht="12.75">
      <c r="A61" s="131"/>
      <c r="B61" s="79">
        <v>4</v>
      </c>
      <c r="C61" s="92"/>
      <c r="D61" s="93">
        <f>C61*0.001*F17</f>
        <v>0</v>
      </c>
      <c r="E61" s="101">
        <v>0.15</v>
      </c>
      <c r="F61" s="95">
        <f>E61*0.001*F17</f>
        <v>0</v>
      </c>
      <c r="G61" s="96">
        <v>13775</v>
      </c>
      <c r="H61" s="97">
        <f t="shared" si="6"/>
        <v>0</v>
      </c>
      <c r="I61" s="98">
        <f t="shared" si="7"/>
        <v>0</v>
      </c>
      <c r="J61" s="98">
        <f t="shared" si="8"/>
        <v>68875</v>
      </c>
      <c r="K61" s="95">
        <f t="shared" si="9"/>
        <v>0</v>
      </c>
      <c r="L61" s="98">
        <f t="shared" si="10"/>
        <v>0</v>
      </c>
      <c r="M61" s="99">
        <f t="shared" si="11"/>
        <v>0</v>
      </c>
    </row>
    <row r="62" spans="1:13" ht="12.75">
      <c r="A62" s="130" t="s">
        <v>55</v>
      </c>
      <c r="B62" s="79">
        <v>1</v>
      </c>
      <c r="C62" s="92"/>
      <c r="D62" s="93">
        <f>C62*0.001*C17</f>
        <v>0</v>
      </c>
      <c r="E62" s="101">
        <v>0.67</v>
      </c>
      <c r="F62" s="95">
        <f>E62*0.001*C17</f>
        <v>6.7E-07</v>
      </c>
      <c r="G62" s="96">
        <v>2760</v>
      </c>
      <c r="H62" s="97">
        <f t="shared" si="6"/>
        <v>0</v>
      </c>
      <c r="I62" s="98">
        <f t="shared" si="7"/>
        <v>0</v>
      </c>
      <c r="J62" s="98">
        <f t="shared" si="8"/>
        <v>13800</v>
      </c>
      <c r="K62" s="95">
        <f t="shared" si="9"/>
        <v>0</v>
      </c>
      <c r="L62" s="98">
        <f t="shared" si="10"/>
        <v>0</v>
      </c>
      <c r="M62" s="99">
        <f t="shared" si="11"/>
        <v>0</v>
      </c>
    </row>
    <row r="63" spans="1:13" ht="12.75">
      <c r="A63" s="131"/>
      <c r="B63" s="79">
        <v>2</v>
      </c>
      <c r="C63" s="92"/>
      <c r="D63" s="100">
        <f>C63*0.001*D17</f>
        <v>0</v>
      </c>
      <c r="E63" s="101">
        <v>0.67</v>
      </c>
      <c r="F63" s="95">
        <f>E63*0.001*D17</f>
        <v>0</v>
      </c>
      <c r="G63" s="96">
        <v>2760</v>
      </c>
      <c r="H63" s="95">
        <f aca="true" t="shared" si="12" ref="H63:H73">IF(F63&gt;D63,D63,F63)</f>
        <v>0</v>
      </c>
      <c r="I63" s="98">
        <f aca="true" t="shared" si="13" ref="I63:I73">G63*H63</f>
        <v>0</v>
      </c>
      <c r="J63" s="98">
        <f aca="true" t="shared" si="14" ref="J63:J73">G63*5</f>
        <v>13800</v>
      </c>
      <c r="K63" s="95">
        <f aca="true" t="shared" si="15" ref="K63:K69">IF(D63-H63&lt;0,0,D63-H63)</f>
        <v>0</v>
      </c>
      <c r="L63" s="98">
        <f aca="true" t="shared" si="16" ref="L63:L73">K63*J63</f>
        <v>0</v>
      </c>
      <c r="M63" s="99">
        <f aca="true" t="shared" si="17" ref="M63:M73">I63+L63</f>
        <v>0</v>
      </c>
    </row>
    <row r="64" spans="1:13" ht="12.75">
      <c r="A64" s="131"/>
      <c r="B64" s="79">
        <v>3</v>
      </c>
      <c r="C64" s="92"/>
      <c r="D64" s="93">
        <f>C64*0.001*E17</f>
        <v>0</v>
      </c>
      <c r="E64" s="101">
        <v>0.67</v>
      </c>
      <c r="F64" s="95">
        <f>E64*0.001*E17</f>
        <v>0</v>
      </c>
      <c r="G64" s="96">
        <v>2760</v>
      </c>
      <c r="H64" s="97">
        <f t="shared" si="12"/>
        <v>0</v>
      </c>
      <c r="I64" s="98">
        <f t="shared" si="13"/>
        <v>0</v>
      </c>
      <c r="J64" s="98">
        <f t="shared" si="14"/>
        <v>13800</v>
      </c>
      <c r="K64" s="95">
        <f t="shared" si="15"/>
        <v>0</v>
      </c>
      <c r="L64" s="98">
        <f t="shared" si="16"/>
        <v>0</v>
      </c>
      <c r="M64" s="99">
        <f t="shared" si="17"/>
        <v>0</v>
      </c>
    </row>
    <row r="65" spans="1:13" ht="12.75">
      <c r="A65" s="131"/>
      <c r="B65" s="79">
        <v>4</v>
      </c>
      <c r="C65" s="92"/>
      <c r="D65" s="93">
        <f>C65*0.001*F17</f>
        <v>0</v>
      </c>
      <c r="E65" s="101">
        <v>0.67</v>
      </c>
      <c r="F65" s="95">
        <f>E65*0.001*F17</f>
        <v>0</v>
      </c>
      <c r="G65" s="96">
        <v>2760</v>
      </c>
      <c r="H65" s="97">
        <f t="shared" si="12"/>
        <v>0</v>
      </c>
      <c r="I65" s="98">
        <f t="shared" si="13"/>
        <v>0</v>
      </c>
      <c r="J65" s="98">
        <f t="shared" si="14"/>
        <v>13800</v>
      </c>
      <c r="K65" s="95">
        <f t="shared" si="15"/>
        <v>0</v>
      </c>
      <c r="L65" s="98">
        <f t="shared" si="16"/>
        <v>0</v>
      </c>
      <c r="M65" s="99">
        <f t="shared" si="17"/>
        <v>0</v>
      </c>
    </row>
    <row r="66" spans="1:13" ht="12.75">
      <c r="A66" s="130" t="s">
        <v>56</v>
      </c>
      <c r="B66" s="79">
        <v>1</v>
      </c>
      <c r="C66" s="92"/>
      <c r="D66" s="93">
        <f>C66*0.001*C17</f>
        <v>0</v>
      </c>
      <c r="E66" s="94">
        <v>11</v>
      </c>
      <c r="F66" s="95">
        <f>E66*0.001*C17</f>
        <v>1.1E-05</v>
      </c>
      <c r="G66" s="96">
        <v>4550</v>
      </c>
      <c r="H66" s="97">
        <f t="shared" si="12"/>
        <v>0</v>
      </c>
      <c r="I66" s="98">
        <f t="shared" si="13"/>
        <v>0</v>
      </c>
      <c r="J66" s="98">
        <f t="shared" si="14"/>
        <v>22750</v>
      </c>
      <c r="K66" s="95">
        <f t="shared" si="15"/>
        <v>0</v>
      </c>
      <c r="L66" s="98">
        <f t="shared" si="16"/>
        <v>0</v>
      </c>
      <c r="M66" s="99">
        <f t="shared" si="17"/>
        <v>0</v>
      </c>
    </row>
    <row r="67" spans="1:13" ht="12.75">
      <c r="A67" s="131"/>
      <c r="B67" s="79">
        <v>2</v>
      </c>
      <c r="C67" s="92"/>
      <c r="D67" s="100">
        <f>C67*0.001*D17</f>
        <v>0</v>
      </c>
      <c r="E67" s="94">
        <v>11</v>
      </c>
      <c r="F67" s="95">
        <f>E67*0.001*D17</f>
        <v>0</v>
      </c>
      <c r="G67" s="96">
        <v>4550</v>
      </c>
      <c r="H67" s="95">
        <f t="shared" si="12"/>
        <v>0</v>
      </c>
      <c r="I67" s="98">
        <f t="shared" si="13"/>
        <v>0</v>
      </c>
      <c r="J67" s="98">
        <f t="shared" si="14"/>
        <v>22750</v>
      </c>
      <c r="K67" s="95">
        <f t="shared" si="15"/>
        <v>0</v>
      </c>
      <c r="L67" s="98">
        <f t="shared" si="16"/>
        <v>0</v>
      </c>
      <c r="M67" s="99">
        <f t="shared" si="17"/>
        <v>0</v>
      </c>
    </row>
    <row r="68" spans="1:13" ht="12.75">
      <c r="A68" s="131"/>
      <c r="B68" s="79">
        <v>3</v>
      </c>
      <c r="C68" s="92"/>
      <c r="D68" s="93">
        <f>C68*0.001*E17</f>
        <v>0</v>
      </c>
      <c r="E68" s="94">
        <v>11</v>
      </c>
      <c r="F68" s="95">
        <f>E68*0.001*E17</f>
        <v>0</v>
      </c>
      <c r="G68" s="96">
        <v>4550</v>
      </c>
      <c r="H68" s="97">
        <f t="shared" si="12"/>
        <v>0</v>
      </c>
      <c r="I68" s="98">
        <f t="shared" si="13"/>
        <v>0</v>
      </c>
      <c r="J68" s="98">
        <f t="shared" si="14"/>
        <v>22750</v>
      </c>
      <c r="K68" s="95">
        <f t="shared" si="15"/>
        <v>0</v>
      </c>
      <c r="L68" s="98">
        <f t="shared" si="16"/>
        <v>0</v>
      </c>
      <c r="M68" s="99">
        <f t="shared" si="17"/>
        <v>0</v>
      </c>
    </row>
    <row r="69" spans="1:13" ht="12.75">
      <c r="A69" s="131"/>
      <c r="B69" s="79">
        <v>4</v>
      </c>
      <c r="C69" s="92"/>
      <c r="D69" s="93">
        <f>C69*0.001*F17</f>
        <v>0</v>
      </c>
      <c r="E69" s="94">
        <v>11</v>
      </c>
      <c r="F69" s="95">
        <f>E69*0.001*F17</f>
        <v>0</v>
      </c>
      <c r="G69" s="96">
        <v>4550</v>
      </c>
      <c r="H69" s="97">
        <f t="shared" si="12"/>
        <v>0</v>
      </c>
      <c r="I69" s="98">
        <f t="shared" si="13"/>
        <v>0</v>
      </c>
      <c r="J69" s="98">
        <f t="shared" si="14"/>
        <v>22750</v>
      </c>
      <c r="K69" s="95">
        <f t="shared" si="15"/>
        <v>0</v>
      </c>
      <c r="L69" s="98">
        <f t="shared" si="16"/>
        <v>0</v>
      </c>
      <c r="M69" s="99">
        <f t="shared" si="17"/>
        <v>0</v>
      </c>
    </row>
    <row r="70" spans="1:13" ht="12.75">
      <c r="A70" s="132" t="s">
        <v>63</v>
      </c>
      <c r="B70" s="79">
        <v>1</v>
      </c>
      <c r="C70" s="92"/>
      <c r="D70" s="93">
        <f>C70*C17*0.001</f>
        <v>0</v>
      </c>
      <c r="E70" s="104">
        <f>1/0.326</f>
        <v>3.067484662576687</v>
      </c>
      <c r="F70" s="95">
        <f>E70*C17*0.001</f>
        <v>3.067484662576687E-06</v>
      </c>
      <c r="G70" s="96">
        <v>6890</v>
      </c>
      <c r="H70" s="97">
        <f t="shared" si="12"/>
        <v>0</v>
      </c>
      <c r="I70" s="98">
        <f t="shared" si="13"/>
        <v>0</v>
      </c>
      <c r="J70" s="98">
        <f t="shared" si="14"/>
        <v>34450</v>
      </c>
      <c r="K70" s="95">
        <f>IF(D70-H70&lt;0,0,D70-H70)</f>
        <v>0</v>
      </c>
      <c r="L70" s="98">
        <f t="shared" si="16"/>
        <v>0</v>
      </c>
      <c r="M70" s="99">
        <f t="shared" si="17"/>
        <v>0</v>
      </c>
    </row>
    <row r="71" spans="1:13" ht="12.75">
      <c r="A71" s="132"/>
      <c r="B71" s="79">
        <v>2</v>
      </c>
      <c r="C71" s="92"/>
      <c r="D71" s="93">
        <f>C71*D17*0.001</f>
        <v>0</v>
      </c>
      <c r="E71" s="104">
        <f>1/0.326</f>
        <v>3.067484662576687</v>
      </c>
      <c r="F71" s="95">
        <f>E71*0.001*D17</f>
        <v>0</v>
      </c>
      <c r="G71" s="96">
        <v>6890</v>
      </c>
      <c r="H71" s="95">
        <f t="shared" si="12"/>
        <v>0</v>
      </c>
      <c r="I71" s="98">
        <f t="shared" si="13"/>
        <v>0</v>
      </c>
      <c r="J71" s="98">
        <f t="shared" si="14"/>
        <v>34450</v>
      </c>
      <c r="K71" s="95">
        <f>IF(D71-H71&lt;0,0,D71-H71)</f>
        <v>0</v>
      </c>
      <c r="L71" s="98">
        <f t="shared" si="16"/>
        <v>0</v>
      </c>
      <c r="M71" s="99">
        <f t="shared" si="17"/>
        <v>0</v>
      </c>
    </row>
    <row r="72" spans="1:13" ht="12.75">
      <c r="A72" s="132"/>
      <c r="B72" s="79">
        <v>3</v>
      </c>
      <c r="C72" s="92"/>
      <c r="D72" s="93">
        <f>C72*E17*0.001</f>
        <v>0</v>
      </c>
      <c r="E72" s="104">
        <f>1/0.326</f>
        <v>3.067484662576687</v>
      </c>
      <c r="F72" s="95">
        <f>E72*E17*0.001</f>
        <v>0</v>
      </c>
      <c r="G72" s="96">
        <v>6890</v>
      </c>
      <c r="H72" s="97">
        <f t="shared" si="12"/>
        <v>0</v>
      </c>
      <c r="I72" s="98">
        <f t="shared" si="13"/>
        <v>0</v>
      </c>
      <c r="J72" s="98">
        <f t="shared" si="14"/>
        <v>34450</v>
      </c>
      <c r="K72" s="95">
        <f>IF(D72-H72&lt;0,0,D72-H72)</f>
        <v>0</v>
      </c>
      <c r="L72" s="98">
        <f t="shared" si="16"/>
        <v>0</v>
      </c>
      <c r="M72" s="99">
        <f t="shared" si="17"/>
        <v>0</v>
      </c>
    </row>
    <row r="73" spans="1:13" ht="12.75">
      <c r="A73" s="132"/>
      <c r="B73" s="79">
        <v>4</v>
      </c>
      <c r="C73" s="92"/>
      <c r="D73" s="93">
        <f>C73*F17*0.001</f>
        <v>0</v>
      </c>
      <c r="E73" s="104">
        <f>1/0.326</f>
        <v>3.067484662576687</v>
      </c>
      <c r="F73" s="95">
        <f>E73*F17*0.001</f>
        <v>0</v>
      </c>
      <c r="G73" s="96">
        <v>6890</v>
      </c>
      <c r="H73" s="97">
        <f t="shared" si="12"/>
        <v>0</v>
      </c>
      <c r="I73" s="98">
        <f t="shared" si="13"/>
        <v>0</v>
      </c>
      <c r="J73" s="98">
        <f t="shared" si="14"/>
        <v>34450</v>
      </c>
      <c r="K73" s="95">
        <f>IF(D73-H73&lt;0,0,D73-H73)</f>
        <v>0</v>
      </c>
      <c r="L73" s="98">
        <f t="shared" si="16"/>
        <v>0</v>
      </c>
      <c r="M73" s="99">
        <f t="shared" si="17"/>
        <v>0</v>
      </c>
    </row>
    <row r="74" spans="1:13" ht="15.75">
      <c r="A74" s="106" t="s">
        <v>0</v>
      </c>
      <c r="B74" s="106"/>
      <c r="C74" s="107"/>
      <c r="D74" s="108"/>
      <c r="E74" s="109"/>
      <c r="F74" s="109"/>
      <c r="G74" s="110"/>
      <c r="H74" s="111"/>
      <c r="I74" s="112"/>
      <c r="J74" s="113"/>
      <c r="K74" s="114"/>
      <c r="L74" s="112"/>
      <c r="M74" s="115">
        <f>SUM(M25:M44)+SUM(M46:M73)</f>
        <v>0</v>
      </c>
    </row>
    <row r="75" spans="1:12" ht="15">
      <c r="A75" s="42"/>
      <c r="B75" s="12"/>
      <c r="C75" s="17"/>
      <c r="D75" s="13"/>
      <c r="E75" s="14"/>
      <c r="F75" s="14"/>
      <c r="G75" s="15"/>
      <c r="H75" s="16"/>
      <c r="I75" s="18"/>
      <c r="J75" s="19"/>
      <c r="K75" s="20"/>
      <c r="L75" s="18"/>
    </row>
    <row r="76" spans="1:12" ht="15">
      <c r="A76" s="80" t="s">
        <v>72</v>
      </c>
      <c r="G76" s="15"/>
      <c r="H76" s="16"/>
      <c r="I76" s="18"/>
      <c r="J76" s="19"/>
      <c r="K76" s="20"/>
      <c r="L76" s="18"/>
    </row>
    <row r="77" spans="1:12" ht="16.5" customHeight="1">
      <c r="A77" s="80" t="s">
        <v>73</v>
      </c>
      <c r="D77" s="78">
        <v>0</v>
      </c>
      <c r="E77" t="s">
        <v>45</v>
      </c>
      <c r="F77" s="105">
        <f>G17/0.001</f>
        <v>1</v>
      </c>
      <c r="G77" t="s">
        <v>43</v>
      </c>
      <c r="H77" s="23">
        <f>D77*F77</f>
        <v>0</v>
      </c>
      <c r="I77" s="22" t="s">
        <v>44</v>
      </c>
      <c r="J77" s="7"/>
      <c r="K77" s="6"/>
      <c r="L77" s="8"/>
    </row>
    <row r="78" spans="6:12" ht="13.5" customHeight="1">
      <c r="F78" s="4"/>
      <c r="G78" s="5"/>
      <c r="H78" s="6"/>
      <c r="I78" s="43"/>
      <c r="J78" s="7"/>
      <c r="K78" s="6"/>
      <c r="L78" s="8"/>
    </row>
    <row r="79" spans="1:12" ht="12" customHeight="1">
      <c r="A79" t="s">
        <v>58</v>
      </c>
      <c r="G79" s="9"/>
      <c r="H79" s="10"/>
      <c r="I79" s="9"/>
      <c r="J79" s="9"/>
      <c r="K79" s="10"/>
      <c r="L79" s="9"/>
    </row>
    <row r="80" spans="1:12" ht="15.75">
      <c r="A80" s="80" t="s">
        <v>74</v>
      </c>
      <c r="E80" s="27">
        <f>M74-H77</f>
        <v>0</v>
      </c>
      <c r="F80" s="22" t="s">
        <v>44</v>
      </c>
      <c r="G80" s="9" t="s">
        <v>57</v>
      </c>
      <c r="H80" s="70">
        <f>(E80*0.18)+E80</f>
        <v>0</v>
      </c>
      <c r="L80" s="44"/>
    </row>
    <row r="82" spans="1:13" ht="12.75">
      <c r="A82" s="80" t="s">
        <v>46</v>
      </c>
      <c r="B82" s="128"/>
      <c r="C82" s="128"/>
      <c r="D82" s="128"/>
      <c r="E82" s="128"/>
      <c r="G82" s="128"/>
      <c r="H82" s="128"/>
      <c r="J82" s="128"/>
      <c r="K82" s="128"/>
      <c r="L82" s="128"/>
      <c r="M82" s="128"/>
    </row>
    <row r="83" spans="2:13" ht="12.75">
      <c r="B83" s="133" t="s">
        <v>84</v>
      </c>
      <c r="C83" s="133"/>
      <c r="D83" s="133"/>
      <c r="E83" s="133"/>
      <c r="G83" s="127" t="s">
        <v>48</v>
      </c>
      <c r="H83" s="127"/>
      <c r="J83" s="127" t="s">
        <v>54</v>
      </c>
      <c r="K83" s="127"/>
      <c r="L83" s="127"/>
      <c r="M83" s="127"/>
    </row>
    <row r="84" spans="3:13" ht="12.75">
      <c r="C84" s="1"/>
      <c r="D84" s="1"/>
      <c r="E84" s="1"/>
      <c r="G84" s="1"/>
      <c r="H84" s="1"/>
      <c r="J84" s="129"/>
      <c r="K84" s="129"/>
      <c r="L84" s="1"/>
      <c r="M84" s="1"/>
    </row>
    <row r="85" ht="12.75">
      <c r="A85" t="s">
        <v>49</v>
      </c>
    </row>
    <row r="86" spans="1:13" ht="22.5" customHeight="1">
      <c r="A86" s="126" t="s">
        <v>82</v>
      </c>
      <c r="B86" s="128"/>
      <c r="C86" s="128"/>
      <c r="D86" s="28"/>
      <c r="E86" s="128"/>
      <c r="F86" s="128"/>
      <c r="H86" s="126" t="s">
        <v>85</v>
      </c>
      <c r="I86" s="128"/>
      <c r="J86" s="128"/>
      <c r="K86" s="128"/>
      <c r="M86" s="124" t="s">
        <v>81</v>
      </c>
    </row>
    <row r="87" spans="1:13" ht="12.75">
      <c r="A87" s="127" t="s">
        <v>47</v>
      </c>
      <c r="B87" s="127"/>
      <c r="C87" s="127"/>
      <c r="D87" s="29"/>
      <c r="E87" s="127" t="s">
        <v>48</v>
      </c>
      <c r="F87" s="127"/>
      <c r="H87" s="127" t="s">
        <v>54</v>
      </c>
      <c r="I87" s="127"/>
      <c r="J87" s="127"/>
      <c r="K87" s="127"/>
      <c r="M87" s="125" t="s">
        <v>83</v>
      </c>
    </row>
    <row r="89" spans="1:13" ht="12.75">
      <c r="A89" s="126" t="s">
        <v>67</v>
      </c>
      <c r="B89" s="128"/>
      <c r="C89" s="128"/>
      <c r="D89" s="28"/>
      <c r="E89" s="128"/>
      <c r="F89" s="128"/>
      <c r="H89" s="128" t="s">
        <v>53</v>
      </c>
      <c r="I89" s="128"/>
      <c r="J89" s="128"/>
      <c r="K89" s="128"/>
      <c r="M89" s="124" t="s">
        <v>68</v>
      </c>
    </row>
    <row r="90" spans="1:13" ht="12.75">
      <c r="A90" s="127" t="s">
        <v>47</v>
      </c>
      <c r="B90" s="127"/>
      <c r="C90" s="127"/>
      <c r="D90" s="29"/>
      <c r="E90" s="127" t="s">
        <v>48</v>
      </c>
      <c r="F90" s="127"/>
      <c r="H90" s="127" t="s">
        <v>54</v>
      </c>
      <c r="I90" s="127"/>
      <c r="J90" s="127"/>
      <c r="K90" s="127"/>
      <c r="M90" s="125" t="s">
        <v>83</v>
      </c>
    </row>
    <row r="92" spans="1:2" ht="12.75">
      <c r="A92" s="126" t="s">
        <v>68</v>
      </c>
      <c r="B92" s="126"/>
    </row>
    <row r="93" spans="1:2" ht="12.75">
      <c r="A93" s="127" t="s">
        <v>50</v>
      </c>
      <c r="B93" s="127"/>
    </row>
  </sheetData>
  <sheetProtection/>
  <mergeCells count="51">
    <mergeCell ref="J1:K1"/>
    <mergeCell ref="A8:M8"/>
    <mergeCell ref="A25:A28"/>
    <mergeCell ref="A14:B17"/>
    <mergeCell ref="A9:M9"/>
    <mergeCell ref="A11:M11"/>
    <mergeCell ref="A12:M12"/>
    <mergeCell ref="A33:A36"/>
    <mergeCell ref="B19:B23"/>
    <mergeCell ref="G20:I20"/>
    <mergeCell ref="C14:G14"/>
    <mergeCell ref="G15:G16"/>
    <mergeCell ref="A50:A53"/>
    <mergeCell ref="A46:A49"/>
    <mergeCell ref="A41:A44"/>
    <mergeCell ref="A10:M10"/>
    <mergeCell ref="G21:I21"/>
    <mergeCell ref="J21:L21"/>
    <mergeCell ref="J20:L20"/>
    <mergeCell ref="E19:F19"/>
    <mergeCell ref="A37:A40"/>
    <mergeCell ref="A29:A32"/>
    <mergeCell ref="E90:F90"/>
    <mergeCell ref="J83:M83"/>
    <mergeCell ref="E89:F89"/>
    <mergeCell ref="H89:K89"/>
    <mergeCell ref="A66:A69"/>
    <mergeCell ref="A62:A65"/>
    <mergeCell ref="J82:M82"/>
    <mergeCell ref="B83:E83"/>
    <mergeCell ref="A70:A73"/>
    <mergeCell ref="A93:B93"/>
    <mergeCell ref="G82:H82"/>
    <mergeCell ref="G83:H83"/>
    <mergeCell ref="A89:C89"/>
    <mergeCell ref="A90:C90"/>
    <mergeCell ref="A92:B92"/>
    <mergeCell ref="H90:K90"/>
    <mergeCell ref="A87:C87"/>
    <mergeCell ref="E87:F87"/>
    <mergeCell ref="H87:K87"/>
    <mergeCell ref="C5:D5"/>
    <mergeCell ref="A86:C86"/>
    <mergeCell ref="E86:F86"/>
    <mergeCell ref="H86:K86"/>
    <mergeCell ref="J84:K84"/>
    <mergeCell ref="B82:E82"/>
    <mergeCell ref="G19:M19"/>
    <mergeCell ref="C19:D19"/>
    <mergeCell ref="A54:A57"/>
    <mergeCell ref="A58:A61"/>
  </mergeCells>
  <printOptions/>
  <pageMargins left="0.984251968503937" right="0" top="0.7480314960629921" bottom="0.15748031496062992" header="0.15748031496062992" footer="0.15748031496062992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Бушкова</dc:creator>
  <cp:keywords/>
  <dc:description/>
  <cp:lastModifiedBy>EKOLOG1</cp:lastModifiedBy>
  <cp:lastPrinted>2018-08-09T13:26:01Z</cp:lastPrinted>
  <dcterms:created xsi:type="dcterms:W3CDTF">2005-11-17T17:05:48Z</dcterms:created>
  <dcterms:modified xsi:type="dcterms:W3CDTF">2018-08-20T11:48:42Z</dcterms:modified>
  <cp:category/>
  <cp:version/>
  <cp:contentType/>
  <cp:contentStatus/>
</cp:coreProperties>
</file>